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'Лист2'!$4:$15</definedName>
    <definedName name="_xlnm.Print_Titles" localSheetId="2">'Лист3'!$2:$6</definedName>
  </definedNames>
  <calcPr fullCalcOnLoad="1" refMode="R1C1"/>
</workbook>
</file>

<file path=xl/sharedStrings.xml><?xml version="1.0" encoding="utf-8"?>
<sst xmlns="http://schemas.openxmlformats.org/spreadsheetml/2006/main" count="331" uniqueCount="312">
  <si>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</si>
  <si>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</si>
  <si>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</si>
  <si>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</si>
  <si>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</si>
  <si>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</si>
  <si>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</si>
  <si>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</si>
  <si>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</si>
  <si>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</si>
  <si>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</si>
  <si>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</si>
  <si>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</si>
  <si>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</si>
  <si>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</si>
  <si>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</si>
  <si>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</si>
  <si>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</si>
  <si>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</si>
  <si>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</si>
  <si>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</si>
  <si>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</si>
  <si>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</si>
  <si>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</si>
  <si>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</si>
  <si>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</si>
  <si>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</si>
  <si>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</si>
  <si>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</si>
  <si>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</si>
  <si>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</si>
  <si>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</si>
  <si>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</si>
  <si>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</si>
  <si>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</si>
  <si>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</si>
  <si>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</si>
  <si>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мероприятия, год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</si>
  <si>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</si>
  <si>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</si>
  <si>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</si>
  <si>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</si>
  <si>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</si>
  <si>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</si>
  <si>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</si>
  <si>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</si>
  <si>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</si>
  <si>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</si>
  <si>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</si>
  <si>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</si>
  <si>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(год / I—IV кв.)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</si>
  <si>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</si>
  <si>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</si>
  <si>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</si>
  <si>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</si>
  <si>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</si>
  <si>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</si>
  <si>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</si>
  <si>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</si>
  <si>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</si>
  <si>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</si>
  <si>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</si>
  <si>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</si>
  <si>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</si>
  <si>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</si>
  <si>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</si>
  <si>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</si>
  <si>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</si>
  <si>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</si>
  <si>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</si>
  <si>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</si>
  <si>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</si>
  <si>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</si>
  <si>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</si>
  <si>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конкурсов,</t>
  </si>
  <si>
    <t>заключенных</t>
  </si>
  <si>
    <t>договоров</t>
  </si>
  <si>
    <t>(закупочных</t>
  </si>
  <si>
    <t>процедур)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</si>
  <si>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</si>
  <si>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</si>
  <si>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</si>
  <si>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</si>
  <si>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</si>
  <si>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</si>
  <si>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Объем финансирования (отчетный</t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</si>
  <si>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</si>
  <si>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</si>
  <si>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</si>
  <si>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</si>
  <si>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</si>
  <si>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</si>
  <si>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</si>
  <si>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</si>
  <si>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</si>
  <si>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</si>
  <si>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</si>
  <si>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</si>
  <si>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</si>
  <si>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</si>
  <si>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</si>
  <si>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</si>
  <si>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</si>
  <si>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</si>
  <si>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</si>
  <si>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</si>
  <si>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</si>
  <si>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</si>
  <si>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</si>
  <si>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А.1.1.1.1.</t>
  </si>
  <si>
    <t>А.2.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</si>
  <si>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</si>
  <si>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</si>
  <si>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</si>
  <si>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</si>
  <si>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</si>
  <si>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</si>
  <si>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</si>
  <si>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</si>
  <si>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</si>
  <si>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</si>
  <si>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</si>
  <si>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</si>
  <si>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</si>
  <si>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</si>
  <si>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</si>
  <si>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год/квартал), млн руб. без НДС</t>
  </si>
  <si>
    <t>Директор МУП "АЭС"</t>
  </si>
  <si>
    <t>Муниципального унитарного  предприятия города Абакана "Абаканские электрические  сети"</t>
  </si>
  <si>
    <t>Главный бухгалтер</t>
  </si>
  <si>
    <t>О.В. Гапон</t>
  </si>
  <si>
    <t>А.А. Ханин</t>
  </si>
  <si>
    <t>1.1.1</t>
  </si>
  <si>
    <t>Реконструкция КЛ-10 кВ (прокладка новых КЛ-10 кВ в замен существующих) всего, в том числе:</t>
  </si>
  <si>
    <t>Реконструкция ВЛ-10 кВ всего, в том числе:</t>
  </si>
  <si>
    <t>Реконструкция ВЛ-0.4 кВ и строительство новых ВЛ-0.4 кВ (СИП) всего, в том числе:</t>
  </si>
  <si>
    <t>Реконструкция КЛ-0.4 кВ всего, в том числе:</t>
  </si>
  <si>
    <t>Прочие инвестиционные проекты, всего в том числе:</t>
  </si>
  <si>
    <t>(по факту выполнения работ)</t>
  </si>
  <si>
    <t>Всего по МУП "АЭС"</t>
  </si>
  <si>
    <t>Технологическое присоединение, всего, в том числе:</t>
  </si>
  <si>
    <t>ВЛ-0.4 кВ-  усиление сущ. эл. сети связанное с новым подключением потребителей</t>
  </si>
  <si>
    <t>Реконструкция трансформаторных и иных подстанций, всего, в том числе:</t>
  </si>
  <si>
    <t>1.2</t>
  </si>
  <si>
    <t xml:space="preserve">ПР-0.4кВ, ВРУ-0.4кВ НП, ЗРУ-0.4кВ </t>
  </si>
  <si>
    <t>1.2.1</t>
  </si>
  <si>
    <t>1.2.2</t>
  </si>
  <si>
    <t>1.2.3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</si>
  <si>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</si>
  <si>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</si>
  <si>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</si>
  <si>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</si>
  <si>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</si>
  <si>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</si>
  <si>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</si>
  <si>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</si>
  <si>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</si>
  <si>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</si>
  <si>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</si>
  <si>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</si>
  <si>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</si>
  <si>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</si>
  <si>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</si>
  <si>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</si>
  <si>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1.4.</t>
  </si>
  <si>
    <t>1.4.1</t>
  </si>
  <si>
    <t>1.4.2</t>
  </si>
  <si>
    <t>1.4.3</t>
  </si>
  <si>
    <t>1.5.</t>
  </si>
  <si>
    <t>ВЛ-0.4 кВ устранение низкого напряжения</t>
  </si>
  <si>
    <t>1.6.</t>
  </si>
  <si>
    <t>1.6.1.</t>
  </si>
  <si>
    <t>1.6.2.</t>
  </si>
  <si>
    <t>1.6.3.</t>
  </si>
  <si>
    <t>1.6.4.</t>
  </si>
  <si>
    <t>1.6.5.</t>
  </si>
  <si>
    <t>1.6.6.</t>
  </si>
  <si>
    <t>1.6.7.</t>
  </si>
  <si>
    <t>1.6.8.</t>
  </si>
  <si>
    <t>1.6.9.</t>
  </si>
  <si>
    <t>1.6.10.</t>
  </si>
  <si>
    <t>1.6.11.</t>
  </si>
  <si>
    <t>1.6.12.</t>
  </si>
  <si>
    <t>1.6.13.</t>
  </si>
  <si>
    <t>1.6.14.</t>
  </si>
  <si>
    <t>1.6.15.</t>
  </si>
  <si>
    <t>1.6.16.</t>
  </si>
  <si>
    <t>1.6.17.</t>
  </si>
  <si>
    <t>1.6.18.</t>
  </si>
  <si>
    <t>1.6.19.</t>
  </si>
  <si>
    <t>1.6.20.</t>
  </si>
  <si>
    <t>1.6.21.</t>
  </si>
  <si>
    <t>1.6.22.</t>
  </si>
  <si>
    <t>1.6.23.</t>
  </si>
  <si>
    <t>1.6.24.</t>
  </si>
  <si>
    <t>1.6.25.</t>
  </si>
  <si>
    <t>1.6.26.</t>
  </si>
  <si>
    <t>1.6.27.</t>
  </si>
  <si>
    <t>1.6.28.</t>
  </si>
  <si>
    <t>1.6.29.</t>
  </si>
  <si>
    <t>1.6.30.</t>
  </si>
  <si>
    <t>1.6.31.</t>
  </si>
  <si>
    <t>1.6.32.</t>
  </si>
  <si>
    <t>1.6.33.</t>
  </si>
  <si>
    <t>1.5.1.</t>
  </si>
  <si>
    <t>1.5.2.</t>
  </si>
  <si>
    <t>1.5.3.</t>
  </si>
  <si>
    <t>1.5.4.</t>
  </si>
  <si>
    <t>1.5.5.</t>
  </si>
  <si>
    <t>1.5.6.</t>
  </si>
  <si>
    <t>1.7.</t>
  </si>
  <si>
    <t>1.7.1.</t>
  </si>
  <si>
    <t>1.7.2.</t>
  </si>
  <si>
    <t>1.7.3.</t>
  </si>
  <si>
    <t>1.7.4.</t>
  </si>
  <si>
    <t>1.7.5.</t>
  </si>
  <si>
    <t>1.7.6.</t>
  </si>
  <si>
    <t>Приказ  Госкомтарифэнерго Хакасии от 31.10.2019 г. № 10-п "Об утверждении инвестиционной программы МУП "АЭС" на 2020-2024 годы.</t>
  </si>
  <si>
    <t>приказ от 31.03.2021 г. № 2-э</t>
  </si>
  <si>
    <t>Замена МТП и старых КТП на новые КТП -13(400), КТП-153(400), КТП-227(400)</t>
  </si>
  <si>
    <t>Реконструкция и модернизация энергетических установок. Замена трансформаторов на ТМГ-12 (ТП-15А(2*400), ТП-17(2*400), ТП-67(400). ТП-53(400))</t>
  </si>
  <si>
    <t>ТП-371- ТП-311</t>
  </si>
  <si>
    <t>ТП-318- ТП-311</t>
  </si>
  <si>
    <t>ТП-311 — ТП-243</t>
  </si>
  <si>
    <t>ТП-375 — ТП-403</t>
  </si>
  <si>
    <t>ТП-403- ТП-243</t>
  </si>
  <si>
    <t>ТП-403 — ТП-474</t>
  </si>
  <si>
    <t>ТП-243— ТП-196</t>
  </si>
  <si>
    <t>ТП-58 — ТП-335</t>
  </si>
  <si>
    <t>ТП-196 — ТП-335</t>
  </si>
  <si>
    <t>ТП-196 — ТП-58</t>
  </si>
  <si>
    <t>ТП-58 — ТП-433</t>
  </si>
  <si>
    <t>ТП-433 — ТП-233</t>
  </si>
  <si>
    <t>ТП-233 — ТП-255</t>
  </si>
  <si>
    <t>РП-3/7 — ТП-233</t>
  </si>
  <si>
    <t>ТП-279 — опора</t>
  </si>
  <si>
    <t>ТП-375 — ТП-371</t>
  </si>
  <si>
    <t xml:space="preserve">РП-6/8 — 34 </t>
  </si>
  <si>
    <t>1.4.4</t>
  </si>
  <si>
    <t>1.4.5</t>
  </si>
  <si>
    <t xml:space="preserve">96/8 — 191 (отпайка на ТП-235)   </t>
  </si>
  <si>
    <t>23 — 341</t>
  </si>
  <si>
    <t xml:space="preserve">200 — 227 </t>
  </si>
  <si>
    <t>1.4.6</t>
  </si>
  <si>
    <t xml:space="preserve">116 — 396 </t>
  </si>
  <si>
    <t xml:space="preserve">153 — 116 </t>
  </si>
  <si>
    <t>1.5.7.</t>
  </si>
  <si>
    <t>1.5.8.</t>
  </si>
  <si>
    <t>1.5.9.</t>
  </si>
  <si>
    <t>1.5.10.</t>
  </si>
  <si>
    <t>1.5.11.</t>
  </si>
  <si>
    <t>1.5.12.</t>
  </si>
  <si>
    <t>ТП-4 ф1</t>
  </si>
  <si>
    <t>ТП-51 ф3</t>
  </si>
  <si>
    <t>ТП-51 ф4</t>
  </si>
  <si>
    <t>ТП-79 ф2</t>
  </si>
  <si>
    <t>ТП-79 ф4</t>
  </si>
  <si>
    <t>ТП-101 ф2</t>
  </si>
  <si>
    <t>ТП-101 ф4</t>
  </si>
  <si>
    <t>ТП-205 ф5</t>
  </si>
  <si>
    <t>ТП-214 ф11</t>
  </si>
  <si>
    <t>ТП-237 ф4</t>
  </si>
  <si>
    <t>ТП-450 ф5</t>
  </si>
  <si>
    <t>1.5.13.</t>
  </si>
  <si>
    <t>ТП-450 ф4</t>
  </si>
  <si>
    <t xml:space="preserve">ТП-69 - ул. Тельмана 84 </t>
  </si>
  <si>
    <t xml:space="preserve">ТП-69 - ул. Щетинкина 65 </t>
  </si>
  <si>
    <t xml:space="preserve">ТП-69 - ул. Щетинкина 67 д/сад Ивушка </t>
  </si>
  <si>
    <t xml:space="preserve">ТП-335 - ул. Колхозная 45 </t>
  </si>
  <si>
    <t xml:space="preserve">ТП-335 — ул. Ярыгина 58 </t>
  </si>
  <si>
    <t>ТП-335 — ул. Ярыгина 56</t>
  </si>
  <si>
    <t xml:space="preserve">ТП-335 — ул. Ярыгина 60 </t>
  </si>
  <si>
    <t xml:space="preserve">ТП-335 - ул. Чехова 128 </t>
  </si>
  <si>
    <t xml:space="preserve">ТП-335 - ул. Тельмана 143 </t>
  </si>
  <si>
    <t xml:space="preserve">ТП-272 - ул. Щетинкина 70 </t>
  </si>
  <si>
    <t>ТП-371 - ул. Крылова 73</t>
  </si>
  <si>
    <t xml:space="preserve">ТП-371 - ул. Крылова 75 </t>
  </si>
  <si>
    <t xml:space="preserve">ТП-371 - ул. Крылова 77 </t>
  </si>
  <si>
    <t xml:space="preserve">ТП-243 - ул. Тельмана 94 </t>
  </si>
  <si>
    <t xml:space="preserve">ТП-243 - ул. Тельмана 96 </t>
  </si>
  <si>
    <t xml:space="preserve">ТП-243 - ул. Тельмана 96а </t>
  </si>
  <si>
    <t xml:space="preserve">ТП-243 - ул. Тельмана 98а </t>
  </si>
  <si>
    <t xml:space="preserve">ТП-279 - ул. Щетинкина 42 </t>
  </si>
  <si>
    <t xml:space="preserve">ТП-279 - ул. Щетинкина 44 </t>
  </si>
  <si>
    <t xml:space="preserve">ТП-279 - ул. Щетинкина 46 </t>
  </si>
  <si>
    <t xml:space="preserve">ТП-279 - ул. Щетинкина 48 </t>
  </si>
  <si>
    <t xml:space="preserve">ТП-279 - ул. Тельмана 83 </t>
  </si>
  <si>
    <t xml:space="preserve">ТП-279 - ул. Бограда 62 </t>
  </si>
  <si>
    <t xml:space="preserve">ТП-124 - ул. Щорса,28 </t>
  </si>
  <si>
    <t xml:space="preserve">ТП-124 - ул. Щорса,30 </t>
  </si>
  <si>
    <t>ТП-179 - Дзержинского, 183</t>
  </si>
  <si>
    <t>ТП-179 - Дзержинского, 181</t>
  </si>
  <si>
    <t>ТП-179 - Дзержинского, 179</t>
  </si>
  <si>
    <t>ТП-179 - Грибоедова, 2</t>
  </si>
  <si>
    <t>ТП-179 - Володарского, 1</t>
  </si>
  <si>
    <t>ТП-179 - Пушкина, 176</t>
  </si>
  <si>
    <t>ТП-179 - Пушкина, 182</t>
  </si>
  <si>
    <t xml:space="preserve">Выхода с ТП-10/0.4кВ до опор </t>
  </si>
  <si>
    <t xml:space="preserve">Приобретение  автотранспорта     (Автогидроподъемник ПСС-131.22Э на шасси Камаз 43253 -2шт, Бортовой автомобиль ГАЗель NEXT A22R32-70-1шт)         </t>
  </si>
  <si>
    <t>Приобретение автоматизированных программ</t>
  </si>
  <si>
    <t>Телемеханика, развитие радио- и технологической связи</t>
  </si>
  <si>
    <t>Использование зем. участков для реконструкции ( аренда, сервитут)</t>
  </si>
  <si>
    <t>Здание ул. Советская 25 (Литер В)</t>
  </si>
  <si>
    <t>ПИР  2020-2021</t>
  </si>
  <si>
    <t>Ведущий инженер ПТО</t>
  </si>
  <si>
    <t>И.В. Талалаева</t>
  </si>
  <si>
    <t>октября</t>
  </si>
  <si>
    <t xml:space="preserve">По результатам уточнения проектных работ, после проведения закупочной процедуры     </t>
  </si>
  <si>
    <t>По результатам уточнения проектных работ, после проведения закупочной процедуры</t>
  </si>
  <si>
    <t xml:space="preserve">По результатам уточнения проектных работ, после проведения закупочной процедуры   </t>
  </si>
  <si>
    <t>третий</t>
  </si>
  <si>
    <t>Государственный комитет энергетики и тарифного регулирования РХ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</si>
</sst>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"/>
    <numFmt numFmtId="183" formatCode="0.0"/>
    <numFmt numFmtId="184" formatCode="#,##0.000"/>
    <numFmt numFmtId="185" formatCode="[$-FC19]d\ mmmm\ yyyy\ &quot;г.&quot;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182" fontId="3" fillId="0" borderId="12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2" fontId="3" fillId="0" borderId="17" xfId="0" applyNumberFormat="1" applyFont="1" applyBorder="1" applyAlignment="1">
      <alignment horizontal="right" vertical="center"/>
    </xf>
    <xf numFmtId="0" fontId="3" fillId="33" borderId="12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82" fontId="3" fillId="0" borderId="12" xfId="0" applyNumberFormat="1" applyFont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182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82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82" fontId="3" fillId="33" borderId="15" xfId="0" applyNumberFormat="1" applyFont="1" applyFill="1" applyBorder="1" applyAlignment="1">
      <alignment horizontal="right" vertical="center"/>
    </xf>
    <xf numFmtId="182" fontId="3" fillId="33" borderId="16" xfId="0" applyNumberFormat="1" applyFont="1" applyFill="1" applyBorder="1" applyAlignment="1">
      <alignment horizontal="right" vertical="center"/>
    </xf>
    <xf numFmtId="182" fontId="3" fillId="33" borderId="17" xfId="0" applyNumberFormat="1" applyFont="1" applyFill="1" applyBorder="1" applyAlignment="1">
      <alignment horizontal="right" vertical="center"/>
    </xf>
    <xf numFmtId="182" fontId="3" fillId="0" borderId="15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182" fontId="3" fillId="0" borderId="17" xfId="0" applyNumberFormat="1" applyFont="1" applyFill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3" fillId="0" borderId="18" xfId="0" applyFont="1" applyFill="1" applyBorder="1" applyAlignment="1">
      <alignment horizontal="right" vertical="center"/>
    </xf>
    <xf numFmtId="182" fontId="3" fillId="0" borderId="15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2" fontId="13" fillId="0" borderId="12" xfId="0" applyNumberFormat="1" applyFont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right" vertical="center"/>
    </xf>
    <xf numFmtId="2" fontId="3" fillId="0" borderId="17" xfId="0" applyNumberFormat="1" applyFont="1" applyFill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/>
    </xf>
    <xf numFmtId="182" fontId="3" fillId="33" borderId="12" xfId="0" applyNumberFormat="1" applyFont="1" applyFill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2" fontId="13" fillId="0" borderId="15" xfId="0" applyNumberFormat="1" applyFont="1" applyFill="1" applyBorder="1" applyAlignment="1">
      <alignment horizontal="right" vertical="center"/>
    </xf>
    <xf numFmtId="2" fontId="13" fillId="0" borderId="16" xfId="0" applyNumberFormat="1" applyFont="1" applyFill="1" applyBorder="1" applyAlignment="1">
      <alignment horizontal="right" vertical="center"/>
    </xf>
    <xf numFmtId="2" fontId="13" fillId="0" borderId="17" xfId="0" applyNumberFormat="1" applyFont="1" applyFill="1" applyBorder="1" applyAlignment="1">
      <alignment horizontal="right" vertical="center"/>
    </xf>
    <xf numFmtId="2" fontId="13" fillId="0" borderId="18" xfId="0" applyNumberFormat="1" applyFont="1" applyBorder="1" applyAlignment="1">
      <alignment horizontal="right" vertical="center"/>
    </xf>
    <xf numFmtId="182" fontId="3" fillId="0" borderId="16" xfId="0" applyNumberFormat="1" applyFont="1" applyBorder="1" applyAlignment="1">
      <alignment horizontal="right" vertical="center"/>
    </xf>
    <xf numFmtId="182" fontId="3" fillId="0" borderId="17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2" fontId="13" fillId="0" borderId="15" xfId="0" applyNumberFormat="1" applyFont="1" applyBorder="1" applyAlignment="1">
      <alignment horizontal="right" vertical="center"/>
    </xf>
    <xf numFmtId="2" fontId="13" fillId="0" borderId="16" xfId="0" applyNumberFormat="1" applyFont="1" applyBorder="1" applyAlignment="1">
      <alignment horizontal="right" vertical="center"/>
    </xf>
    <xf numFmtId="2" fontId="13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5" xfId="0" applyNumberFormat="1" applyFont="1" applyBorder="1" applyAlignment="1">
      <alignment horizontal="left" vertical="center"/>
    </xf>
    <xf numFmtId="0" fontId="13" fillId="0" borderId="16" xfId="0" applyNumberFormat="1" applyFont="1" applyBorder="1" applyAlignment="1">
      <alignment horizontal="left" vertical="center"/>
    </xf>
    <xf numFmtId="0" fontId="13" fillId="0" borderId="17" xfId="0" applyNumberFormat="1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182" fontId="13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13" fillId="0" borderId="12" xfId="0" applyNumberFormat="1" applyFont="1" applyBorder="1" applyAlignment="1">
      <alignment horizontal="left" vertical="center"/>
    </xf>
    <xf numFmtId="14" fontId="3" fillId="0" borderId="12" xfId="0" applyNumberFormat="1" applyFont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right" vertical="center"/>
    </xf>
    <xf numFmtId="2" fontId="3" fillId="33" borderId="15" xfId="0" applyNumberFormat="1" applyFont="1" applyFill="1" applyBorder="1" applyAlignment="1">
      <alignment horizontal="right" vertical="center"/>
    </xf>
    <xf numFmtId="2" fontId="3" fillId="33" borderId="16" xfId="0" applyNumberFormat="1" applyFont="1" applyFill="1" applyBorder="1" applyAlignment="1">
      <alignment horizontal="right" vertical="center"/>
    </xf>
    <xf numFmtId="2" fontId="3" fillId="33" borderId="17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1" fontId="3" fillId="0" borderId="15" xfId="0" applyNumberFormat="1" applyFont="1" applyBorder="1" applyAlignment="1">
      <alignment horizontal="right" vertical="center"/>
    </xf>
    <xf numFmtId="1" fontId="3" fillId="0" borderId="16" xfId="0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center"/>
    </xf>
    <xf numFmtId="2" fontId="13" fillId="0" borderId="18" xfId="0" applyNumberFormat="1" applyFont="1" applyFill="1" applyBorder="1" applyAlignment="1">
      <alignment horizontal="right" vertical="center"/>
    </xf>
    <xf numFmtId="2" fontId="3" fillId="0" borderId="18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right" vertical="center"/>
    </xf>
    <xf numFmtId="1" fontId="3" fillId="0" borderId="18" xfId="0" applyNumberFormat="1" applyFont="1" applyBorder="1" applyAlignment="1">
      <alignment horizontal="right" vertical="center"/>
    </xf>
    <xf numFmtId="2" fontId="13" fillId="0" borderId="23" xfId="0" applyNumberFormat="1" applyFont="1" applyBorder="1" applyAlignment="1">
      <alignment horizontal="right" vertical="center"/>
    </xf>
    <xf numFmtId="182" fontId="13" fillId="0" borderId="18" xfId="0" applyNumberFormat="1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2" fontId="13" fillId="0" borderId="23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182" fontId="3" fillId="0" borderId="16" xfId="0" applyNumberFormat="1" applyFont="1" applyBorder="1" applyAlignment="1">
      <alignment horizontal="center" vertical="center"/>
    </xf>
    <xf numFmtId="182" fontId="3" fillId="0" borderId="17" xfId="0" applyNumberFormat="1" applyFont="1" applyBorder="1" applyAlignment="1">
      <alignment horizontal="center" vertical="center"/>
    </xf>
    <xf numFmtId="16" fontId="13" fillId="0" borderId="18" xfId="0" applyNumberFormat="1" applyFont="1" applyBorder="1" applyAlignment="1">
      <alignment horizontal="left" vertical="center"/>
    </xf>
    <xf numFmtId="182" fontId="3" fillId="0" borderId="18" xfId="0" applyNumberFormat="1" applyFont="1" applyBorder="1" applyAlignment="1">
      <alignment horizontal="right" vertical="center"/>
    </xf>
    <xf numFmtId="2" fontId="13" fillId="0" borderId="12" xfId="0" applyNumberFormat="1" applyFont="1" applyFill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182" fontId="3" fillId="0" borderId="13" xfId="0" applyNumberFormat="1" applyFont="1" applyBorder="1" applyAlignment="1">
      <alignment horizontal="center" vertical="center"/>
    </xf>
    <xf numFmtId="182" fontId="3" fillId="0" borderId="11" xfId="0" applyNumberFormat="1" applyFont="1" applyBorder="1" applyAlignment="1">
      <alignment horizontal="center" vertical="center"/>
    </xf>
    <xf numFmtId="182" fontId="3" fillId="0" borderId="14" xfId="0" applyNumberFormat="1" applyFont="1" applyBorder="1" applyAlignment="1">
      <alignment horizontal="center" vertical="center"/>
    </xf>
    <xf numFmtId="182" fontId="3" fillId="0" borderId="21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0" borderId="22" xfId="0" applyNumberFormat="1" applyFont="1" applyBorder="1" applyAlignment="1">
      <alignment horizontal="center" vertical="center"/>
    </xf>
    <xf numFmtId="182" fontId="3" fillId="0" borderId="11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horizontal="center" vertical="center" wrapText="1"/>
    </xf>
    <xf numFmtId="182" fontId="3" fillId="0" borderId="21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182" fontId="3" fillId="0" borderId="2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2" fontId="14" fillId="0" borderId="23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2" fontId="10" fillId="0" borderId="18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zoomScalePageLayoutView="0" workbookViewId="0" topLeftCell="A4">
      <selection activeCell="CM39" sqref="CM39"/>
    </sheetView>
  </sheetViews>
  <sheetFormatPr defaultColWidth="1.37890625" defaultRowHeight="12.75"/>
  <cols>
    <col min="1" max="19" width="1.37890625" style="1" customWidth="1"/>
    <col min="20" max="20" width="2.00390625" style="1" customWidth="1"/>
    <col min="21" max="22" width="1.37890625" style="1" customWidth="1"/>
    <col min="23" max="23" width="1.00390625" style="1" customWidth="1"/>
    <col min="24" max="44" width="1.37890625" style="1" customWidth="1"/>
    <col min="45" max="45" width="3.125" style="1" customWidth="1"/>
    <col min="46" max="98" width="1.37890625" style="1" customWidth="1"/>
    <col min="99" max="99" width="3.375" style="1" customWidth="1"/>
    <col min="100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19" t="s">
        <v>127</v>
      </c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</row>
    <row r="7" spans="65:99" s="5" customFormat="1" ht="10.5">
      <c r="BM7" s="21" t="s">
        <v>4</v>
      </c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</row>
    <row r="8" spans="65:99" ht="15.75"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6"/>
      <c r="CA8" s="6"/>
      <c r="CB8" s="19" t="s">
        <v>131</v>
      </c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</row>
    <row r="9" spans="65:99" s="5" customFormat="1" ht="10.5">
      <c r="BM9" s="22" t="s">
        <v>5</v>
      </c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7"/>
      <c r="CA9" s="7"/>
      <c r="CB9" s="22" t="s">
        <v>6</v>
      </c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</row>
    <row r="10" ht="15.75">
      <c r="CU10" s="2" t="s">
        <v>7</v>
      </c>
    </row>
    <row r="14" spans="14:99" s="8" customFormat="1" ht="18.75">
      <c r="N14" s="9" t="s">
        <v>10</v>
      </c>
      <c r="W14" s="20" t="s">
        <v>128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</row>
    <row r="15" spans="23:86" s="5" customFormat="1" ht="10.5">
      <c r="W15" s="21" t="s">
        <v>11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</row>
    <row r="16" spans="1:99" s="8" customFormat="1" ht="18.75">
      <c r="A16" s="26" t="s">
        <v>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</row>
    <row r="17" spans="1:99" s="8" customFormat="1" ht="18.75">
      <c r="A17" s="26" t="s">
        <v>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</row>
    <row r="20" spans="1:25" ht="15.75">
      <c r="A20" s="1" t="s">
        <v>12</v>
      </c>
      <c r="C20" s="19" t="s">
        <v>310</v>
      </c>
      <c r="D20" s="19"/>
      <c r="E20" s="19"/>
      <c r="F20" s="19"/>
      <c r="G20" s="19"/>
      <c r="H20" s="19"/>
      <c r="I20" s="19"/>
      <c r="J20" s="19"/>
      <c r="K20" s="19"/>
      <c r="L20" s="19"/>
      <c r="M20" s="1" t="s">
        <v>13</v>
      </c>
      <c r="S20" s="10"/>
      <c r="T20" s="23">
        <v>2021</v>
      </c>
      <c r="U20" s="23"/>
      <c r="V20" s="23"/>
      <c r="W20" s="23"/>
      <c r="X20" s="23"/>
      <c r="Y20" s="1" t="s">
        <v>15</v>
      </c>
    </row>
    <row r="21" s="5" customFormat="1" ht="10.5"/>
    <row r="22" spans="1:13" ht="15.75">
      <c r="A22" s="1" t="s">
        <v>12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" t="s">
        <v>14</v>
      </c>
    </row>
    <row r="23" s="5" customFormat="1" ht="10.5"/>
    <row r="24" spans="2:99" ht="15.75">
      <c r="B24" s="2" t="s">
        <v>16</v>
      </c>
      <c r="C24" s="27">
        <v>29</v>
      </c>
      <c r="D24" s="27"/>
      <c r="E24" s="27"/>
      <c r="F24" s="1" t="s">
        <v>17</v>
      </c>
      <c r="H24" s="19" t="s">
        <v>306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X24" s="10"/>
      <c r="Y24" s="23">
        <v>2021</v>
      </c>
      <c r="Z24" s="23"/>
      <c r="AA24" s="23"/>
      <c r="AB24" s="23"/>
      <c r="AC24" s="23"/>
      <c r="AD24" s="1" t="s">
        <v>15</v>
      </c>
      <c r="AW24" s="2" t="s">
        <v>19</v>
      </c>
      <c r="AX24" s="19" t="s">
        <v>311</v>
      </c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</row>
    <row r="25" spans="8:99" s="5" customFormat="1" ht="10.5">
      <c r="H25" s="22" t="s">
        <v>18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AX25" s="21" t="s">
        <v>20</v>
      </c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</row>
    <row r="28" spans="1:99" s="11" customFormat="1" ht="15.75" customHeight="1">
      <c r="A28" s="11" t="s">
        <v>21</v>
      </c>
      <c r="AT28" s="25" t="s">
        <v>218</v>
      </c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</row>
    <row r="29" s="5" customFormat="1" ht="10.5"/>
    <row r="30" ht="15.75">
      <c r="A30" s="1" t="s">
        <v>22</v>
      </c>
    </row>
    <row r="31" spans="1:99" ht="15.75">
      <c r="A31" s="1" t="s">
        <v>23</v>
      </c>
      <c r="V31" s="24" t="s">
        <v>217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</row>
  </sheetData>
  <sheetProtection/>
  <mergeCells count="21">
    <mergeCell ref="C22:L22"/>
    <mergeCell ref="W15:CH15"/>
    <mergeCell ref="V31:CU31"/>
    <mergeCell ref="AT28:CU28"/>
    <mergeCell ref="A16:CU16"/>
    <mergeCell ref="A17:CU17"/>
    <mergeCell ref="H25:V25"/>
    <mergeCell ref="AX25:CU25"/>
    <mergeCell ref="C20:L20"/>
    <mergeCell ref="Y24:AC24"/>
    <mergeCell ref="C24:E24"/>
    <mergeCell ref="H24:V24"/>
    <mergeCell ref="W14:CU14"/>
    <mergeCell ref="AX24:CU24"/>
    <mergeCell ref="BM6:CU6"/>
    <mergeCell ref="BM7:CU7"/>
    <mergeCell ref="CB8:CU8"/>
    <mergeCell ref="CB9:CU9"/>
    <mergeCell ref="BM8:BY8"/>
    <mergeCell ref="T20:X20"/>
    <mergeCell ref="BM9:BY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U107"/>
  <sheetViews>
    <sheetView tabSelected="1" zoomScalePageLayoutView="0" workbookViewId="0" topLeftCell="A9">
      <selection activeCell="BF16" sqref="BF16:BK16"/>
    </sheetView>
  </sheetViews>
  <sheetFormatPr defaultColWidth="1.37890625" defaultRowHeight="12.75"/>
  <cols>
    <col min="1" max="1" width="1.37890625" style="1" customWidth="1"/>
    <col min="2" max="2" width="2.00390625" style="1" customWidth="1"/>
    <col min="3" max="3" width="5.00390625" style="1" customWidth="1"/>
    <col min="4" max="13" width="1.37890625" style="1" customWidth="1"/>
    <col min="14" max="14" width="19.875" style="1" customWidth="1"/>
    <col min="15" max="15" width="1.75390625" style="1" customWidth="1"/>
    <col min="16" max="17" width="1.37890625" style="1" customWidth="1"/>
    <col min="18" max="18" width="0.37109375" style="1" customWidth="1"/>
    <col min="19" max="19" width="4.00390625" style="1" customWidth="1"/>
    <col min="20" max="20" width="0.875" style="1" customWidth="1"/>
    <col min="21" max="21" width="0.74609375" style="1" customWidth="1"/>
    <col min="22" max="22" width="1.625" style="1" customWidth="1"/>
    <col min="23" max="24" width="1.75390625" style="1" customWidth="1"/>
    <col min="25" max="25" width="1.12109375" style="1" customWidth="1"/>
    <col min="26" max="26" width="2.00390625" style="1" customWidth="1"/>
    <col min="27" max="28" width="1.12109375" style="1" customWidth="1"/>
    <col min="29" max="29" width="1.625" style="1" customWidth="1"/>
    <col min="30" max="31" width="1.875" style="1" customWidth="1"/>
    <col min="32" max="32" width="1.12109375" style="1" customWidth="1"/>
    <col min="33" max="33" width="1.37890625" style="1" customWidth="1"/>
    <col min="34" max="34" width="0.6171875" style="1" customWidth="1"/>
    <col min="35" max="35" width="1.12109375" style="1" customWidth="1"/>
    <col min="36" max="36" width="1.625" style="1" customWidth="1"/>
    <col min="37" max="37" width="0.74609375" style="1" customWidth="1"/>
    <col min="38" max="38" width="1.75390625" style="1" customWidth="1"/>
    <col min="39" max="39" width="1.875" style="1" customWidth="1"/>
    <col min="40" max="40" width="2.25390625" style="1" customWidth="1"/>
    <col min="41" max="41" width="1.875" style="1" customWidth="1"/>
    <col min="42" max="42" width="2.125" style="1" customWidth="1"/>
    <col min="43" max="57" width="1.37890625" style="1" customWidth="1"/>
    <col min="58" max="62" width="1.37890625" style="18" customWidth="1"/>
    <col min="63" max="63" width="4.625" style="18" customWidth="1"/>
    <col min="64" max="68" width="1.37890625" style="1" customWidth="1"/>
    <col min="69" max="69" width="2.375" style="1" customWidth="1"/>
    <col min="70" max="74" width="1.37890625" style="1" customWidth="1"/>
    <col min="75" max="75" width="4.75390625" style="1" customWidth="1"/>
    <col min="76" max="80" width="1.37890625" style="1" customWidth="1"/>
    <col min="81" max="81" width="2.875" style="1" customWidth="1"/>
    <col min="82" max="86" width="1.37890625" style="1" customWidth="1"/>
    <col min="87" max="87" width="3.25390625" style="1" customWidth="1"/>
    <col min="88" max="92" width="1.37890625" style="1" customWidth="1"/>
    <col min="93" max="93" width="2.00390625" style="1" customWidth="1"/>
    <col min="94" max="98" width="1.37890625" style="1" customWidth="1"/>
    <col min="99" max="99" width="30.00390625" style="1" customWidth="1"/>
    <col min="100" max="16384" width="1.37890625" style="1" customWidth="1"/>
  </cols>
  <sheetData>
    <row r="3" spans="58:99" s="13" customFormat="1" ht="12">
      <c r="BF3" s="16"/>
      <c r="BG3" s="16"/>
      <c r="BH3" s="16"/>
      <c r="BI3" s="16"/>
      <c r="BJ3" s="16"/>
      <c r="BK3" s="16"/>
      <c r="CU3" s="12" t="s">
        <v>24</v>
      </c>
    </row>
    <row r="4" spans="1:99" s="4" customFormat="1" ht="11.25">
      <c r="A4" s="134" t="s">
        <v>25</v>
      </c>
      <c r="B4" s="134"/>
      <c r="C4" s="134"/>
      <c r="D4" s="134" t="s">
        <v>26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 t="s">
        <v>31</v>
      </c>
      <c r="P4" s="134"/>
      <c r="Q4" s="134"/>
      <c r="R4" s="134"/>
      <c r="S4" s="134"/>
      <c r="T4" s="134"/>
      <c r="U4" s="134"/>
      <c r="V4" s="124" t="s">
        <v>36</v>
      </c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6"/>
      <c r="AH4" s="134" t="s">
        <v>42</v>
      </c>
      <c r="AI4" s="134"/>
      <c r="AJ4" s="134"/>
      <c r="AK4" s="134"/>
      <c r="AL4" s="134"/>
      <c r="AM4" s="134"/>
      <c r="AN4" s="124" t="s">
        <v>46</v>
      </c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6"/>
      <c r="BR4" s="124" t="s">
        <v>47</v>
      </c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6"/>
      <c r="CP4" s="134" t="s">
        <v>44</v>
      </c>
      <c r="CQ4" s="134"/>
      <c r="CR4" s="134"/>
      <c r="CS4" s="134"/>
      <c r="CT4" s="134"/>
      <c r="CU4" s="134"/>
    </row>
    <row r="5" spans="1:99" s="4" customFormat="1" ht="11.25">
      <c r="A5" s="133"/>
      <c r="B5" s="133"/>
      <c r="C5" s="133"/>
      <c r="D5" s="133" t="s">
        <v>27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 t="s">
        <v>32</v>
      </c>
      <c r="P5" s="133"/>
      <c r="Q5" s="133"/>
      <c r="R5" s="133"/>
      <c r="S5" s="133"/>
      <c r="T5" s="133"/>
      <c r="U5" s="133"/>
      <c r="V5" s="127" t="s">
        <v>38</v>
      </c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9"/>
      <c r="AH5" s="133" t="s">
        <v>41</v>
      </c>
      <c r="AI5" s="133"/>
      <c r="AJ5" s="133"/>
      <c r="AK5" s="133"/>
      <c r="AL5" s="133"/>
      <c r="AM5" s="133"/>
      <c r="AN5" s="130" t="s">
        <v>124</v>
      </c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2"/>
      <c r="BR5" s="130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2"/>
      <c r="CP5" s="55" t="s">
        <v>45</v>
      </c>
      <c r="CQ5" s="55"/>
      <c r="CR5" s="55"/>
      <c r="CS5" s="55"/>
      <c r="CT5" s="55"/>
      <c r="CU5" s="55"/>
    </row>
    <row r="6" spans="1:99" s="4" customFormat="1" ht="11.25">
      <c r="A6" s="133"/>
      <c r="B6" s="133"/>
      <c r="C6" s="133"/>
      <c r="D6" s="133" t="s">
        <v>28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 t="s">
        <v>33</v>
      </c>
      <c r="P6" s="133"/>
      <c r="Q6" s="133"/>
      <c r="R6" s="133"/>
      <c r="S6" s="133"/>
      <c r="T6" s="133"/>
      <c r="U6" s="133"/>
      <c r="V6" s="130" t="s">
        <v>37</v>
      </c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2"/>
      <c r="AH6" s="133" t="s">
        <v>43</v>
      </c>
      <c r="AI6" s="133"/>
      <c r="AJ6" s="133"/>
      <c r="AK6" s="133"/>
      <c r="AL6" s="133"/>
      <c r="AM6" s="133"/>
      <c r="AN6" s="133" t="s">
        <v>51</v>
      </c>
      <c r="AO6" s="133"/>
      <c r="AP6" s="133"/>
      <c r="AQ6" s="133"/>
      <c r="AR6" s="133"/>
      <c r="AS6" s="133"/>
      <c r="AT6" s="133" t="s">
        <v>53</v>
      </c>
      <c r="AU6" s="133"/>
      <c r="AV6" s="133"/>
      <c r="AW6" s="133"/>
      <c r="AX6" s="133"/>
      <c r="AY6" s="133"/>
      <c r="AZ6" s="124" t="s">
        <v>48</v>
      </c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6"/>
      <c r="BL6" s="133" t="s">
        <v>59</v>
      </c>
      <c r="BM6" s="133"/>
      <c r="BN6" s="133"/>
      <c r="BO6" s="133"/>
      <c r="BP6" s="133"/>
      <c r="BQ6" s="133"/>
      <c r="BR6" s="133" t="s">
        <v>125</v>
      </c>
      <c r="BS6" s="133"/>
      <c r="BT6" s="133"/>
      <c r="BU6" s="133"/>
      <c r="BV6" s="133"/>
      <c r="BW6" s="133"/>
      <c r="BX6" s="37" t="s">
        <v>64</v>
      </c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9"/>
      <c r="CP6" s="133"/>
      <c r="CQ6" s="133"/>
      <c r="CR6" s="133"/>
      <c r="CS6" s="133"/>
      <c r="CT6" s="133"/>
      <c r="CU6" s="133"/>
    </row>
    <row r="7" spans="1:99" s="4" customFormat="1" ht="11.25">
      <c r="A7" s="133"/>
      <c r="B7" s="133"/>
      <c r="C7" s="133"/>
      <c r="D7" s="133" t="s">
        <v>29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 t="s">
        <v>34</v>
      </c>
      <c r="P7" s="133"/>
      <c r="Q7" s="133"/>
      <c r="R7" s="133"/>
      <c r="S7" s="133"/>
      <c r="T7" s="133"/>
      <c r="U7" s="133"/>
      <c r="V7" s="133" t="s">
        <v>39</v>
      </c>
      <c r="W7" s="133"/>
      <c r="X7" s="133"/>
      <c r="Y7" s="133"/>
      <c r="Z7" s="133"/>
      <c r="AA7" s="133"/>
      <c r="AB7" s="133" t="s">
        <v>40</v>
      </c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 t="s">
        <v>52</v>
      </c>
      <c r="AO7" s="133"/>
      <c r="AP7" s="133"/>
      <c r="AQ7" s="133"/>
      <c r="AR7" s="133"/>
      <c r="AS7" s="133"/>
      <c r="AT7" s="133" t="s">
        <v>54</v>
      </c>
      <c r="AU7" s="133"/>
      <c r="AV7" s="133"/>
      <c r="AW7" s="133"/>
      <c r="AX7" s="133"/>
      <c r="AY7" s="133"/>
      <c r="AZ7" s="127" t="s">
        <v>49</v>
      </c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9"/>
      <c r="BL7" s="133" t="s">
        <v>60</v>
      </c>
      <c r="BM7" s="133"/>
      <c r="BN7" s="133"/>
      <c r="BO7" s="133"/>
      <c r="BP7" s="133"/>
      <c r="BQ7" s="133"/>
      <c r="BR7" s="133" t="s">
        <v>65</v>
      </c>
      <c r="BS7" s="133"/>
      <c r="BT7" s="133"/>
      <c r="BU7" s="133"/>
      <c r="BV7" s="133"/>
      <c r="BW7" s="133"/>
      <c r="BX7" s="133" t="s">
        <v>66</v>
      </c>
      <c r="BY7" s="133"/>
      <c r="BZ7" s="133"/>
      <c r="CA7" s="133"/>
      <c r="CB7" s="133"/>
      <c r="CC7" s="133"/>
      <c r="CD7" s="133" t="s">
        <v>66</v>
      </c>
      <c r="CE7" s="133"/>
      <c r="CF7" s="133"/>
      <c r="CG7" s="133"/>
      <c r="CH7" s="133"/>
      <c r="CI7" s="133"/>
      <c r="CJ7" s="133" t="s">
        <v>73</v>
      </c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</row>
    <row r="8" spans="1:99" s="4" customFormat="1" ht="11.25">
      <c r="A8" s="133"/>
      <c r="B8" s="133"/>
      <c r="C8" s="133"/>
      <c r="D8" s="133" t="s">
        <v>30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 t="s">
        <v>35</v>
      </c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 t="s">
        <v>55</v>
      </c>
      <c r="AU8" s="133"/>
      <c r="AV8" s="133"/>
      <c r="AW8" s="133"/>
      <c r="AX8" s="133"/>
      <c r="AY8" s="133"/>
      <c r="AZ8" s="130" t="s">
        <v>50</v>
      </c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2"/>
      <c r="BL8" s="133" t="s">
        <v>62</v>
      </c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 t="s">
        <v>72</v>
      </c>
      <c r="BY8" s="133"/>
      <c r="BZ8" s="133"/>
      <c r="CA8" s="133"/>
      <c r="CB8" s="133"/>
      <c r="CC8" s="133"/>
      <c r="CD8" s="133" t="s">
        <v>72</v>
      </c>
      <c r="CE8" s="133"/>
      <c r="CF8" s="133"/>
      <c r="CG8" s="133"/>
      <c r="CH8" s="133"/>
      <c r="CI8" s="133"/>
      <c r="CJ8" s="142" t="s">
        <v>138</v>
      </c>
      <c r="CK8" s="143"/>
      <c r="CL8" s="143"/>
      <c r="CM8" s="143"/>
      <c r="CN8" s="143"/>
      <c r="CO8" s="144"/>
      <c r="CP8" s="133"/>
      <c r="CQ8" s="133"/>
      <c r="CR8" s="133"/>
      <c r="CS8" s="133"/>
      <c r="CT8" s="133"/>
      <c r="CU8" s="133"/>
    </row>
    <row r="9" spans="1:99" s="4" customFormat="1" ht="11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 t="s">
        <v>56</v>
      </c>
      <c r="AU9" s="133"/>
      <c r="AV9" s="133"/>
      <c r="AW9" s="133"/>
      <c r="AX9" s="133"/>
      <c r="AY9" s="133"/>
      <c r="AZ9" s="133" t="s">
        <v>57</v>
      </c>
      <c r="BA9" s="133"/>
      <c r="BB9" s="133"/>
      <c r="BC9" s="133"/>
      <c r="BD9" s="133"/>
      <c r="BE9" s="133"/>
      <c r="BF9" s="152" t="s">
        <v>58</v>
      </c>
      <c r="BG9" s="152"/>
      <c r="BH9" s="152"/>
      <c r="BI9" s="152"/>
      <c r="BJ9" s="152"/>
      <c r="BK9" s="152"/>
      <c r="BL9" s="133" t="s">
        <v>63</v>
      </c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 t="s">
        <v>63</v>
      </c>
      <c r="BY9" s="133"/>
      <c r="BZ9" s="133"/>
      <c r="CA9" s="133"/>
      <c r="CB9" s="133"/>
      <c r="CC9" s="133"/>
      <c r="CD9" s="133" t="s">
        <v>63</v>
      </c>
      <c r="CE9" s="133"/>
      <c r="CF9" s="133"/>
      <c r="CG9" s="133"/>
      <c r="CH9" s="133"/>
      <c r="CI9" s="133"/>
      <c r="CJ9" s="142"/>
      <c r="CK9" s="143"/>
      <c r="CL9" s="143"/>
      <c r="CM9" s="143"/>
      <c r="CN9" s="143"/>
      <c r="CO9" s="144"/>
      <c r="CP9" s="133"/>
      <c r="CQ9" s="133"/>
      <c r="CR9" s="133"/>
      <c r="CS9" s="133"/>
      <c r="CT9" s="133"/>
      <c r="CU9" s="133"/>
    </row>
    <row r="10" spans="1:99" s="4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52"/>
      <c r="BG10" s="152"/>
      <c r="BH10" s="152"/>
      <c r="BI10" s="152"/>
      <c r="BJ10" s="152"/>
      <c r="BK10" s="152"/>
      <c r="BL10" s="133" t="s">
        <v>55</v>
      </c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 t="s">
        <v>67</v>
      </c>
      <c r="BY10" s="133"/>
      <c r="BZ10" s="133"/>
      <c r="CA10" s="133"/>
      <c r="CB10" s="133"/>
      <c r="CC10" s="133"/>
      <c r="CD10" s="133" t="s">
        <v>74</v>
      </c>
      <c r="CE10" s="133"/>
      <c r="CF10" s="133"/>
      <c r="CG10" s="133"/>
      <c r="CH10" s="133"/>
      <c r="CI10" s="133"/>
      <c r="CJ10" s="142"/>
      <c r="CK10" s="143"/>
      <c r="CL10" s="143"/>
      <c r="CM10" s="143"/>
      <c r="CN10" s="143"/>
      <c r="CO10" s="144"/>
      <c r="CP10" s="133"/>
      <c r="CQ10" s="133"/>
      <c r="CR10" s="133"/>
      <c r="CS10" s="133"/>
      <c r="CT10" s="133"/>
      <c r="CU10" s="133"/>
    </row>
    <row r="11" spans="1:99" s="4" customFormat="1" ht="11.25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52"/>
      <c r="BG11" s="152"/>
      <c r="BH11" s="152"/>
      <c r="BI11" s="152"/>
      <c r="BJ11" s="152"/>
      <c r="BK11" s="152"/>
      <c r="BL11" s="133" t="s">
        <v>61</v>
      </c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 t="s">
        <v>68</v>
      </c>
      <c r="BY11" s="133"/>
      <c r="BZ11" s="133"/>
      <c r="CA11" s="133"/>
      <c r="CB11" s="133"/>
      <c r="CC11" s="133"/>
      <c r="CD11" s="133" t="s">
        <v>75</v>
      </c>
      <c r="CE11" s="133"/>
      <c r="CF11" s="133"/>
      <c r="CG11" s="133"/>
      <c r="CH11" s="133"/>
      <c r="CI11" s="133"/>
      <c r="CJ11" s="142"/>
      <c r="CK11" s="143"/>
      <c r="CL11" s="143"/>
      <c r="CM11" s="143"/>
      <c r="CN11" s="143"/>
      <c r="CO11" s="144"/>
      <c r="CP11" s="133"/>
      <c r="CQ11" s="133"/>
      <c r="CR11" s="133"/>
      <c r="CS11" s="133"/>
      <c r="CT11" s="133"/>
      <c r="CU11" s="133"/>
    </row>
    <row r="12" spans="1:99" s="4" customFormat="1" ht="11.2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52"/>
      <c r="BG12" s="152"/>
      <c r="BH12" s="152"/>
      <c r="BI12" s="152"/>
      <c r="BJ12" s="152"/>
      <c r="BK12" s="152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 t="s">
        <v>69</v>
      </c>
      <c r="BY12" s="133"/>
      <c r="BZ12" s="133"/>
      <c r="CA12" s="133"/>
      <c r="CB12" s="133"/>
      <c r="CC12" s="133"/>
      <c r="CD12" s="133" t="s">
        <v>76</v>
      </c>
      <c r="CE12" s="133"/>
      <c r="CF12" s="133"/>
      <c r="CG12" s="133"/>
      <c r="CH12" s="133"/>
      <c r="CI12" s="133"/>
      <c r="CJ12" s="142"/>
      <c r="CK12" s="143"/>
      <c r="CL12" s="143"/>
      <c r="CM12" s="143"/>
      <c r="CN12" s="143"/>
      <c r="CO12" s="144"/>
      <c r="CP12" s="133"/>
      <c r="CQ12" s="133"/>
      <c r="CR12" s="133"/>
      <c r="CS12" s="133"/>
      <c r="CT12" s="133"/>
      <c r="CU12" s="133"/>
    </row>
    <row r="13" spans="1:99" s="4" customFormat="1" ht="11.2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52"/>
      <c r="BG13" s="152"/>
      <c r="BH13" s="152"/>
      <c r="BI13" s="152"/>
      <c r="BJ13" s="152"/>
      <c r="BK13" s="152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 t="s">
        <v>70</v>
      </c>
      <c r="BY13" s="133"/>
      <c r="BZ13" s="133"/>
      <c r="CA13" s="133"/>
      <c r="CB13" s="133"/>
      <c r="CC13" s="133"/>
      <c r="CD13" s="133" t="s">
        <v>77</v>
      </c>
      <c r="CE13" s="133"/>
      <c r="CF13" s="133"/>
      <c r="CG13" s="133"/>
      <c r="CH13" s="133"/>
      <c r="CI13" s="133"/>
      <c r="CJ13" s="142"/>
      <c r="CK13" s="143"/>
      <c r="CL13" s="143"/>
      <c r="CM13" s="143"/>
      <c r="CN13" s="143"/>
      <c r="CO13" s="144"/>
      <c r="CP13" s="133"/>
      <c r="CQ13" s="133"/>
      <c r="CR13" s="133"/>
      <c r="CS13" s="133"/>
      <c r="CT13" s="133"/>
      <c r="CU13" s="133"/>
    </row>
    <row r="14" spans="1:99" s="4" customFormat="1" ht="21.75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52"/>
      <c r="BG14" s="152"/>
      <c r="BH14" s="152"/>
      <c r="BI14" s="152"/>
      <c r="BJ14" s="152"/>
      <c r="BK14" s="152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 t="s">
        <v>71</v>
      </c>
      <c r="BY14" s="133"/>
      <c r="BZ14" s="133"/>
      <c r="CA14" s="133"/>
      <c r="CB14" s="133"/>
      <c r="CC14" s="133"/>
      <c r="CD14" s="133" t="s">
        <v>78</v>
      </c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</row>
    <row r="15" spans="1:99" s="4" customFormat="1" ht="17.25" customHeight="1">
      <c r="A15" s="135"/>
      <c r="B15" s="135"/>
      <c r="C15" s="135"/>
      <c r="D15" s="135">
        <v>1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>
        <v>2</v>
      </c>
      <c r="P15" s="135"/>
      <c r="Q15" s="135"/>
      <c r="R15" s="135"/>
      <c r="S15" s="135"/>
      <c r="T15" s="135"/>
      <c r="U15" s="135"/>
      <c r="V15" s="135">
        <v>3</v>
      </c>
      <c r="W15" s="135"/>
      <c r="X15" s="135"/>
      <c r="Y15" s="135"/>
      <c r="Z15" s="135"/>
      <c r="AA15" s="135"/>
      <c r="AB15" s="135">
        <v>4</v>
      </c>
      <c r="AC15" s="135"/>
      <c r="AD15" s="135"/>
      <c r="AE15" s="135"/>
      <c r="AF15" s="135"/>
      <c r="AG15" s="135"/>
      <c r="AH15" s="135">
        <v>5</v>
      </c>
      <c r="AI15" s="135"/>
      <c r="AJ15" s="135"/>
      <c r="AK15" s="135"/>
      <c r="AL15" s="135"/>
      <c r="AM15" s="135"/>
      <c r="AN15" s="135">
        <v>6</v>
      </c>
      <c r="AO15" s="135"/>
      <c r="AP15" s="135"/>
      <c r="AQ15" s="135"/>
      <c r="AR15" s="135"/>
      <c r="AS15" s="135"/>
      <c r="AT15" s="135">
        <v>7</v>
      </c>
      <c r="AU15" s="135"/>
      <c r="AV15" s="135"/>
      <c r="AW15" s="135"/>
      <c r="AX15" s="135"/>
      <c r="AY15" s="135"/>
      <c r="AZ15" s="135">
        <v>8</v>
      </c>
      <c r="BA15" s="135"/>
      <c r="BB15" s="135"/>
      <c r="BC15" s="135"/>
      <c r="BD15" s="135"/>
      <c r="BE15" s="135"/>
      <c r="BF15" s="150">
        <v>9</v>
      </c>
      <c r="BG15" s="150"/>
      <c r="BH15" s="150"/>
      <c r="BI15" s="150"/>
      <c r="BJ15" s="150"/>
      <c r="BK15" s="150"/>
      <c r="BL15" s="135">
        <v>10</v>
      </c>
      <c r="BM15" s="135"/>
      <c r="BN15" s="135"/>
      <c r="BO15" s="135"/>
      <c r="BP15" s="135"/>
      <c r="BQ15" s="135"/>
      <c r="BR15" s="135">
        <v>11</v>
      </c>
      <c r="BS15" s="135"/>
      <c r="BT15" s="135"/>
      <c r="BU15" s="135"/>
      <c r="BV15" s="135"/>
      <c r="BW15" s="135"/>
      <c r="BX15" s="135">
        <v>12</v>
      </c>
      <c r="BY15" s="135"/>
      <c r="BZ15" s="135"/>
      <c r="CA15" s="135"/>
      <c r="CB15" s="135"/>
      <c r="CC15" s="135"/>
      <c r="CD15" s="135">
        <v>13</v>
      </c>
      <c r="CE15" s="135"/>
      <c r="CF15" s="135"/>
      <c r="CG15" s="135"/>
      <c r="CH15" s="135"/>
      <c r="CI15" s="135"/>
      <c r="CJ15" s="135">
        <v>14</v>
      </c>
      <c r="CK15" s="135"/>
      <c r="CL15" s="135"/>
      <c r="CM15" s="135"/>
      <c r="CN15" s="135"/>
      <c r="CO15" s="135"/>
      <c r="CP15" s="135">
        <v>15</v>
      </c>
      <c r="CQ15" s="135"/>
      <c r="CR15" s="135"/>
      <c r="CS15" s="135"/>
      <c r="CT15" s="135"/>
      <c r="CU15" s="135"/>
    </row>
    <row r="16" spans="1:99" s="4" customFormat="1" ht="21" customHeight="1">
      <c r="A16" s="153">
        <v>1</v>
      </c>
      <c r="B16" s="153"/>
      <c r="C16" s="153"/>
      <c r="D16" s="113" t="s">
        <v>139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5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45"/>
      <c r="AI16" s="145"/>
      <c r="AJ16" s="145"/>
      <c r="AK16" s="145"/>
      <c r="AL16" s="145"/>
      <c r="AM16" s="145"/>
      <c r="AN16" s="147">
        <f>SUM(AN17,AN19,AN23,AN40,AN47,AN61,AN95)</f>
        <v>112.618</v>
      </c>
      <c r="AO16" s="147"/>
      <c r="AP16" s="147"/>
      <c r="AQ16" s="147"/>
      <c r="AR16" s="147"/>
      <c r="AS16" s="147"/>
      <c r="AT16" s="145"/>
      <c r="AU16" s="145"/>
      <c r="AV16" s="145"/>
      <c r="AW16" s="145"/>
      <c r="AX16" s="145"/>
      <c r="AY16" s="145"/>
      <c r="AZ16" s="147">
        <f>SUM(AZ17,AZ19,AZ23,AZ40,AZ47,AZ61,AZ95)</f>
        <v>112.618</v>
      </c>
      <c r="BA16" s="147"/>
      <c r="BB16" s="147"/>
      <c r="BC16" s="147"/>
      <c r="BD16" s="147"/>
      <c r="BE16" s="147"/>
      <c r="BF16" s="151">
        <f>SUM(BF17,BF19,BF23,BF40,BF47,BF61,BF95)</f>
        <v>20.128942190000004</v>
      </c>
      <c r="BG16" s="151"/>
      <c r="BH16" s="151"/>
      <c r="BI16" s="151"/>
      <c r="BJ16" s="151"/>
      <c r="BK16" s="151"/>
      <c r="BL16" s="147">
        <f>SUM(BL17,BL19,BL23,BL40,BL47,BL61,BL95)</f>
        <v>92.48905781</v>
      </c>
      <c r="BM16" s="147"/>
      <c r="BN16" s="147"/>
      <c r="BO16" s="147"/>
      <c r="BP16" s="147"/>
      <c r="BQ16" s="147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36"/>
      <c r="CQ16" s="136"/>
      <c r="CR16" s="136"/>
      <c r="CS16" s="136"/>
      <c r="CT16" s="136"/>
      <c r="CU16" s="136"/>
    </row>
    <row r="17" spans="1:99" s="4" customFormat="1" ht="24.75" customHeight="1">
      <c r="A17" s="154">
        <v>1.1</v>
      </c>
      <c r="B17" s="154"/>
      <c r="C17" s="154"/>
      <c r="D17" s="101" t="s">
        <v>140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3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8"/>
      <c r="AI17" s="48"/>
      <c r="AJ17" s="48"/>
      <c r="AK17" s="48"/>
      <c r="AL17" s="48"/>
      <c r="AM17" s="48"/>
      <c r="AN17" s="91">
        <f>SUM(AN18)</f>
        <v>1.12</v>
      </c>
      <c r="AO17" s="91"/>
      <c r="AP17" s="91"/>
      <c r="AQ17" s="91"/>
      <c r="AR17" s="91"/>
      <c r="AS17" s="91"/>
      <c r="AT17" s="68"/>
      <c r="AU17" s="68"/>
      <c r="AV17" s="68"/>
      <c r="AW17" s="68"/>
      <c r="AX17" s="68"/>
      <c r="AY17" s="68"/>
      <c r="AZ17" s="91">
        <f>SUM(AZ18)</f>
        <v>1.12</v>
      </c>
      <c r="BA17" s="91"/>
      <c r="BB17" s="91"/>
      <c r="BC17" s="91"/>
      <c r="BD17" s="91"/>
      <c r="BE17" s="91"/>
      <c r="BF17" s="140">
        <f>BF18</f>
        <v>0.0706881</v>
      </c>
      <c r="BG17" s="140"/>
      <c r="BH17" s="140"/>
      <c r="BI17" s="140"/>
      <c r="BJ17" s="140"/>
      <c r="BK17" s="140"/>
      <c r="BL17" s="148">
        <f>SUM(BL18)</f>
        <v>1.0493119000000002</v>
      </c>
      <c r="BM17" s="149"/>
      <c r="BN17" s="149"/>
      <c r="BO17" s="149"/>
      <c r="BP17" s="149"/>
      <c r="BQ17" s="149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7"/>
      <c r="CQ17" s="47"/>
      <c r="CR17" s="47"/>
      <c r="CS17" s="47"/>
      <c r="CT17" s="47"/>
      <c r="CU17" s="47"/>
    </row>
    <row r="18" spans="1:99" s="4" customFormat="1" ht="27.75" customHeight="1">
      <c r="A18" s="81" t="s">
        <v>132</v>
      </c>
      <c r="B18" s="81"/>
      <c r="C18" s="81"/>
      <c r="D18" s="59" t="s">
        <v>141</v>
      </c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47">
        <v>2021</v>
      </c>
      <c r="P18" s="47"/>
      <c r="Q18" s="47"/>
      <c r="R18" s="47"/>
      <c r="S18" s="47"/>
      <c r="T18" s="47"/>
      <c r="U18" s="47"/>
      <c r="V18" s="37">
        <v>2021</v>
      </c>
      <c r="W18" s="38"/>
      <c r="X18" s="38"/>
      <c r="Y18" s="38"/>
      <c r="Z18" s="38"/>
      <c r="AA18" s="39"/>
      <c r="AB18" s="37"/>
      <c r="AC18" s="38"/>
      <c r="AD18" s="38"/>
      <c r="AE18" s="38"/>
      <c r="AF18" s="38"/>
      <c r="AG18" s="39"/>
      <c r="AH18" s="104"/>
      <c r="AI18" s="104"/>
      <c r="AJ18" s="104"/>
      <c r="AK18" s="104"/>
      <c r="AL18" s="104"/>
      <c r="AM18" s="104"/>
      <c r="AN18" s="68">
        <v>1.12</v>
      </c>
      <c r="AO18" s="68"/>
      <c r="AP18" s="68"/>
      <c r="AQ18" s="68"/>
      <c r="AR18" s="68"/>
      <c r="AS18" s="68"/>
      <c r="AT18" s="48"/>
      <c r="AU18" s="48"/>
      <c r="AV18" s="48"/>
      <c r="AW18" s="48"/>
      <c r="AX18" s="48"/>
      <c r="AY18" s="48"/>
      <c r="AZ18" s="68">
        <v>1.12</v>
      </c>
      <c r="BA18" s="68"/>
      <c r="BB18" s="68"/>
      <c r="BC18" s="68"/>
      <c r="BD18" s="68"/>
      <c r="BE18" s="68"/>
      <c r="BF18" s="141">
        <f>0.00481634+0.00475811+0.00496155+0.00486614+0.00189315+0.01720361+0.0321892</f>
        <v>0.0706881</v>
      </c>
      <c r="BG18" s="141"/>
      <c r="BH18" s="141"/>
      <c r="BI18" s="141"/>
      <c r="BJ18" s="141"/>
      <c r="BK18" s="141"/>
      <c r="BL18" s="158">
        <f>SUM(AZ18-BF18)</f>
        <v>1.0493119000000002</v>
      </c>
      <c r="BM18" s="48"/>
      <c r="BN18" s="48"/>
      <c r="BO18" s="48"/>
      <c r="BP18" s="48"/>
      <c r="BQ18" s="48"/>
      <c r="BR18" s="68"/>
      <c r="BS18" s="48"/>
      <c r="BT18" s="48"/>
      <c r="BU18" s="48"/>
      <c r="BV18" s="48"/>
      <c r="BW18" s="48"/>
      <c r="BX18" s="146"/>
      <c r="BY18" s="146"/>
      <c r="BZ18" s="146"/>
      <c r="CA18" s="146"/>
      <c r="CB18" s="146"/>
      <c r="CC18" s="146"/>
      <c r="CD18" s="48"/>
      <c r="CE18" s="48"/>
      <c r="CF18" s="48"/>
      <c r="CG18" s="48"/>
      <c r="CH18" s="48"/>
      <c r="CI18" s="48"/>
      <c r="CJ18" s="68"/>
      <c r="CK18" s="48"/>
      <c r="CL18" s="48"/>
      <c r="CM18" s="48"/>
      <c r="CN18" s="48"/>
      <c r="CO18" s="48"/>
      <c r="CP18" s="59"/>
      <c r="CQ18" s="60"/>
      <c r="CR18" s="60"/>
      <c r="CS18" s="60"/>
      <c r="CT18" s="60"/>
      <c r="CU18" s="61"/>
    </row>
    <row r="19" spans="1:99" s="4" customFormat="1" ht="27" customHeight="1">
      <c r="A19" s="100" t="s">
        <v>143</v>
      </c>
      <c r="B19" s="100"/>
      <c r="C19" s="100"/>
      <c r="D19" s="101" t="s">
        <v>142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3"/>
      <c r="O19" s="47"/>
      <c r="P19" s="47"/>
      <c r="Q19" s="47"/>
      <c r="R19" s="47"/>
      <c r="S19" s="47"/>
      <c r="T19" s="47"/>
      <c r="U19" s="47"/>
      <c r="V19" s="37"/>
      <c r="W19" s="38"/>
      <c r="X19" s="38"/>
      <c r="Y19" s="38"/>
      <c r="Z19" s="38"/>
      <c r="AA19" s="39"/>
      <c r="AB19" s="37"/>
      <c r="AC19" s="38"/>
      <c r="AD19" s="38"/>
      <c r="AE19" s="38"/>
      <c r="AF19" s="38"/>
      <c r="AG19" s="39"/>
      <c r="AH19" s="104"/>
      <c r="AI19" s="104"/>
      <c r="AJ19" s="104"/>
      <c r="AK19" s="104"/>
      <c r="AL19" s="104"/>
      <c r="AM19" s="104"/>
      <c r="AN19" s="105">
        <f>SUM(AN20:AS22)</f>
        <v>7.37</v>
      </c>
      <c r="AO19" s="106"/>
      <c r="AP19" s="106"/>
      <c r="AQ19" s="106"/>
      <c r="AR19" s="106"/>
      <c r="AS19" s="107"/>
      <c r="AT19" s="48"/>
      <c r="AU19" s="48"/>
      <c r="AV19" s="48"/>
      <c r="AW19" s="48"/>
      <c r="AX19" s="48"/>
      <c r="AY19" s="48"/>
      <c r="AZ19" s="105">
        <f>SUM(AZ20:BE22)</f>
        <v>7.37</v>
      </c>
      <c r="BA19" s="106"/>
      <c r="BB19" s="106"/>
      <c r="BC19" s="106"/>
      <c r="BD19" s="106"/>
      <c r="BE19" s="107"/>
      <c r="BF19" s="140">
        <f>SUM(BF20:BK22)</f>
        <v>2.1222884300000002</v>
      </c>
      <c r="BG19" s="140"/>
      <c r="BH19" s="140"/>
      <c r="BI19" s="140"/>
      <c r="BJ19" s="140"/>
      <c r="BK19" s="140"/>
      <c r="BL19" s="105">
        <f>SUM(BL20:BQ22)</f>
        <v>5.247711570000001</v>
      </c>
      <c r="BM19" s="106"/>
      <c r="BN19" s="106"/>
      <c r="BO19" s="106"/>
      <c r="BP19" s="106"/>
      <c r="BQ19" s="107"/>
      <c r="BR19" s="68"/>
      <c r="BS19" s="48"/>
      <c r="BT19" s="48"/>
      <c r="BU19" s="48"/>
      <c r="BV19" s="48"/>
      <c r="BW19" s="48"/>
      <c r="BX19" s="146"/>
      <c r="BY19" s="146"/>
      <c r="BZ19" s="146"/>
      <c r="CA19" s="146"/>
      <c r="CB19" s="146"/>
      <c r="CC19" s="146"/>
      <c r="CD19" s="48"/>
      <c r="CE19" s="48"/>
      <c r="CF19" s="48"/>
      <c r="CG19" s="48"/>
      <c r="CH19" s="48"/>
      <c r="CI19" s="48"/>
      <c r="CJ19" s="68"/>
      <c r="CK19" s="48"/>
      <c r="CL19" s="48"/>
      <c r="CM19" s="48"/>
      <c r="CN19" s="48"/>
      <c r="CO19" s="48"/>
      <c r="CP19" s="59"/>
      <c r="CQ19" s="60"/>
      <c r="CR19" s="60"/>
      <c r="CS19" s="60"/>
      <c r="CT19" s="60"/>
      <c r="CU19" s="61"/>
    </row>
    <row r="20" spans="1:99" s="4" customFormat="1" ht="48.75" customHeight="1">
      <c r="A20" s="69" t="s">
        <v>145</v>
      </c>
      <c r="B20" s="70"/>
      <c r="C20" s="71"/>
      <c r="D20" s="59" t="s">
        <v>219</v>
      </c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47">
        <v>2021</v>
      </c>
      <c r="P20" s="47"/>
      <c r="Q20" s="47"/>
      <c r="R20" s="47"/>
      <c r="S20" s="47"/>
      <c r="T20" s="47"/>
      <c r="U20" s="47"/>
      <c r="V20" s="37">
        <v>2021</v>
      </c>
      <c r="W20" s="38"/>
      <c r="X20" s="38"/>
      <c r="Y20" s="38"/>
      <c r="Z20" s="38"/>
      <c r="AA20" s="39"/>
      <c r="AB20" s="37"/>
      <c r="AC20" s="38"/>
      <c r="AD20" s="38"/>
      <c r="AE20" s="38"/>
      <c r="AF20" s="38"/>
      <c r="AG20" s="39"/>
      <c r="AH20" s="94"/>
      <c r="AI20" s="95"/>
      <c r="AJ20" s="95"/>
      <c r="AK20" s="95"/>
      <c r="AL20" s="95"/>
      <c r="AM20" s="96"/>
      <c r="AN20" s="43">
        <v>3.72</v>
      </c>
      <c r="AO20" s="44"/>
      <c r="AP20" s="44"/>
      <c r="AQ20" s="44"/>
      <c r="AR20" s="44"/>
      <c r="AS20" s="45"/>
      <c r="AT20" s="97"/>
      <c r="AU20" s="98"/>
      <c r="AV20" s="98"/>
      <c r="AW20" s="98"/>
      <c r="AX20" s="98"/>
      <c r="AY20" s="99"/>
      <c r="AZ20" s="43">
        <v>3.72</v>
      </c>
      <c r="BA20" s="44"/>
      <c r="BB20" s="44"/>
      <c r="BC20" s="44"/>
      <c r="BD20" s="44"/>
      <c r="BE20" s="45"/>
      <c r="BF20" s="65">
        <f>0.04157721+0.0045+0.03602221+0.05322583+0.00495+0.23927434</f>
        <v>0.37954959</v>
      </c>
      <c r="BG20" s="66"/>
      <c r="BH20" s="66"/>
      <c r="BI20" s="66"/>
      <c r="BJ20" s="66"/>
      <c r="BK20" s="67"/>
      <c r="BL20" s="73">
        <f>SUM(AZ20-BF20)</f>
        <v>3.3404504100000003</v>
      </c>
      <c r="BM20" s="92"/>
      <c r="BN20" s="92"/>
      <c r="BO20" s="92"/>
      <c r="BP20" s="92"/>
      <c r="BQ20" s="93"/>
      <c r="BR20" s="73"/>
      <c r="BS20" s="92"/>
      <c r="BT20" s="92"/>
      <c r="BU20" s="92"/>
      <c r="BV20" s="92"/>
      <c r="BW20" s="93"/>
      <c r="BX20" s="137"/>
      <c r="BY20" s="138"/>
      <c r="BZ20" s="138"/>
      <c r="CA20" s="138"/>
      <c r="CB20" s="138"/>
      <c r="CC20" s="139"/>
      <c r="CD20" s="137"/>
      <c r="CE20" s="138"/>
      <c r="CF20" s="138"/>
      <c r="CG20" s="138"/>
      <c r="CH20" s="138"/>
      <c r="CI20" s="139"/>
      <c r="CJ20" s="73"/>
      <c r="CK20" s="41"/>
      <c r="CL20" s="41"/>
      <c r="CM20" s="41"/>
      <c r="CN20" s="41"/>
      <c r="CO20" s="42"/>
      <c r="CP20" s="59"/>
      <c r="CQ20" s="60"/>
      <c r="CR20" s="60"/>
      <c r="CS20" s="60"/>
      <c r="CT20" s="60"/>
      <c r="CU20" s="61"/>
    </row>
    <row r="21" spans="1:99" s="4" customFormat="1" ht="18.75" customHeight="1">
      <c r="A21" s="69" t="s">
        <v>146</v>
      </c>
      <c r="B21" s="70"/>
      <c r="C21" s="71"/>
      <c r="D21" s="59" t="s">
        <v>144</v>
      </c>
      <c r="E21" s="60"/>
      <c r="F21" s="60"/>
      <c r="G21" s="60"/>
      <c r="H21" s="60"/>
      <c r="I21" s="60"/>
      <c r="J21" s="60"/>
      <c r="K21" s="60"/>
      <c r="L21" s="60"/>
      <c r="M21" s="60"/>
      <c r="N21" s="61"/>
      <c r="O21" s="47">
        <v>2021</v>
      </c>
      <c r="P21" s="47"/>
      <c r="Q21" s="47"/>
      <c r="R21" s="47"/>
      <c r="S21" s="47"/>
      <c r="T21" s="47"/>
      <c r="U21" s="47"/>
      <c r="V21" s="37">
        <v>2021</v>
      </c>
      <c r="W21" s="38"/>
      <c r="X21" s="38"/>
      <c r="Y21" s="38"/>
      <c r="Z21" s="38"/>
      <c r="AA21" s="39"/>
      <c r="AB21" s="37"/>
      <c r="AC21" s="38"/>
      <c r="AD21" s="38"/>
      <c r="AE21" s="38"/>
      <c r="AF21" s="38"/>
      <c r="AG21" s="39"/>
      <c r="AH21" s="94"/>
      <c r="AI21" s="95"/>
      <c r="AJ21" s="95"/>
      <c r="AK21" s="95"/>
      <c r="AL21" s="95"/>
      <c r="AM21" s="96"/>
      <c r="AN21" s="43">
        <v>1.94</v>
      </c>
      <c r="AO21" s="44"/>
      <c r="AP21" s="44"/>
      <c r="AQ21" s="44"/>
      <c r="AR21" s="44"/>
      <c r="AS21" s="45"/>
      <c r="AT21" s="48"/>
      <c r="AU21" s="48"/>
      <c r="AV21" s="48"/>
      <c r="AW21" s="48"/>
      <c r="AX21" s="48"/>
      <c r="AY21" s="48"/>
      <c r="AZ21" s="43">
        <v>1.94</v>
      </c>
      <c r="BA21" s="44"/>
      <c r="BB21" s="44"/>
      <c r="BC21" s="44"/>
      <c r="BD21" s="44"/>
      <c r="BE21" s="45"/>
      <c r="BF21" s="78">
        <f>0.00484336*9+0.17191762+0.28093933</f>
        <v>0.49644719</v>
      </c>
      <c r="BG21" s="79"/>
      <c r="BH21" s="79"/>
      <c r="BI21" s="79"/>
      <c r="BJ21" s="79"/>
      <c r="BK21" s="80"/>
      <c r="BL21" s="73">
        <f>SUM(AZ21-BF21)</f>
        <v>1.44355281</v>
      </c>
      <c r="BM21" s="92"/>
      <c r="BN21" s="92"/>
      <c r="BO21" s="92"/>
      <c r="BP21" s="92"/>
      <c r="BQ21" s="93"/>
      <c r="BR21" s="73"/>
      <c r="BS21" s="92"/>
      <c r="BT21" s="92"/>
      <c r="BU21" s="92"/>
      <c r="BV21" s="92"/>
      <c r="BW21" s="93"/>
      <c r="BX21" s="137"/>
      <c r="BY21" s="138"/>
      <c r="BZ21" s="138"/>
      <c r="CA21" s="138"/>
      <c r="CB21" s="138"/>
      <c r="CC21" s="139"/>
      <c r="CD21" s="73"/>
      <c r="CE21" s="92"/>
      <c r="CF21" s="92"/>
      <c r="CG21" s="92"/>
      <c r="CH21" s="92"/>
      <c r="CI21" s="93"/>
      <c r="CJ21" s="43"/>
      <c r="CK21" s="41"/>
      <c r="CL21" s="41"/>
      <c r="CM21" s="41"/>
      <c r="CN21" s="41"/>
      <c r="CO21" s="42"/>
      <c r="CP21" s="59"/>
      <c r="CQ21" s="60"/>
      <c r="CR21" s="60"/>
      <c r="CS21" s="60"/>
      <c r="CT21" s="60"/>
      <c r="CU21" s="61"/>
    </row>
    <row r="22" spans="1:99" s="4" customFormat="1" ht="36.75" customHeight="1">
      <c r="A22" s="69" t="s">
        <v>147</v>
      </c>
      <c r="B22" s="70"/>
      <c r="C22" s="71"/>
      <c r="D22" s="59" t="s">
        <v>220</v>
      </c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47">
        <v>2021</v>
      </c>
      <c r="P22" s="47"/>
      <c r="Q22" s="47"/>
      <c r="R22" s="47"/>
      <c r="S22" s="47"/>
      <c r="T22" s="47"/>
      <c r="U22" s="47"/>
      <c r="V22" s="37">
        <v>2021</v>
      </c>
      <c r="W22" s="38"/>
      <c r="X22" s="38"/>
      <c r="Y22" s="38"/>
      <c r="Z22" s="38"/>
      <c r="AA22" s="39"/>
      <c r="AB22" s="37"/>
      <c r="AC22" s="38"/>
      <c r="AD22" s="38"/>
      <c r="AE22" s="38"/>
      <c r="AF22" s="38"/>
      <c r="AG22" s="39"/>
      <c r="AH22" s="94"/>
      <c r="AI22" s="95"/>
      <c r="AJ22" s="95"/>
      <c r="AK22" s="95"/>
      <c r="AL22" s="95"/>
      <c r="AM22" s="96"/>
      <c r="AN22" s="43">
        <v>1.71</v>
      </c>
      <c r="AO22" s="44"/>
      <c r="AP22" s="44"/>
      <c r="AQ22" s="44"/>
      <c r="AR22" s="44"/>
      <c r="AS22" s="45"/>
      <c r="AT22" s="48"/>
      <c r="AU22" s="48"/>
      <c r="AV22" s="48"/>
      <c r="AW22" s="48"/>
      <c r="AX22" s="48"/>
      <c r="AY22" s="48"/>
      <c r="AZ22" s="43">
        <v>1.71</v>
      </c>
      <c r="BA22" s="44"/>
      <c r="BB22" s="44"/>
      <c r="BC22" s="44"/>
      <c r="BD22" s="44"/>
      <c r="BE22" s="45"/>
      <c r="BF22" s="78">
        <f>1.24629165</f>
        <v>1.24629165</v>
      </c>
      <c r="BG22" s="79"/>
      <c r="BH22" s="79"/>
      <c r="BI22" s="79"/>
      <c r="BJ22" s="79"/>
      <c r="BK22" s="80"/>
      <c r="BL22" s="73">
        <f>SUM(AZ22-BF22)</f>
        <v>0.4637083499999999</v>
      </c>
      <c r="BM22" s="92"/>
      <c r="BN22" s="92"/>
      <c r="BO22" s="92"/>
      <c r="BP22" s="92"/>
      <c r="BQ22" s="93"/>
      <c r="BR22" s="73"/>
      <c r="BS22" s="92"/>
      <c r="BT22" s="92"/>
      <c r="BU22" s="92"/>
      <c r="BV22" s="92"/>
      <c r="BW22" s="93"/>
      <c r="BX22" s="58"/>
      <c r="BY22" s="155"/>
      <c r="BZ22" s="155"/>
      <c r="CA22" s="155"/>
      <c r="CB22" s="155"/>
      <c r="CC22" s="156"/>
      <c r="CD22" s="58"/>
      <c r="CE22" s="155"/>
      <c r="CF22" s="155"/>
      <c r="CG22" s="155"/>
      <c r="CH22" s="155"/>
      <c r="CI22" s="156"/>
      <c r="CJ22" s="37"/>
      <c r="CK22" s="38"/>
      <c r="CL22" s="38"/>
      <c r="CM22" s="38"/>
      <c r="CN22" s="38"/>
      <c r="CO22" s="39"/>
      <c r="CP22" s="59"/>
      <c r="CQ22" s="60"/>
      <c r="CR22" s="60"/>
      <c r="CS22" s="60"/>
      <c r="CT22" s="60"/>
      <c r="CU22" s="61"/>
    </row>
    <row r="23" spans="1:99" s="4" customFormat="1" ht="48.75" customHeight="1">
      <c r="A23" s="157">
        <v>43891</v>
      </c>
      <c r="B23" s="154"/>
      <c r="C23" s="154"/>
      <c r="D23" s="101" t="s">
        <v>133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8"/>
      <c r="AI23" s="48"/>
      <c r="AJ23" s="48"/>
      <c r="AK23" s="48"/>
      <c r="AL23" s="48"/>
      <c r="AM23" s="48"/>
      <c r="AN23" s="91">
        <f>SUM(AN24:AS39)</f>
        <v>31.699999999999996</v>
      </c>
      <c r="AO23" s="91"/>
      <c r="AP23" s="91"/>
      <c r="AQ23" s="91"/>
      <c r="AR23" s="91"/>
      <c r="AS23" s="91"/>
      <c r="AT23" s="48"/>
      <c r="AU23" s="48"/>
      <c r="AV23" s="48"/>
      <c r="AW23" s="48"/>
      <c r="AX23" s="48"/>
      <c r="AY23" s="48"/>
      <c r="AZ23" s="91">
        <f>SUM(AZ24:BE39)</f>
        <v>31.699999999999996</v>
      </c>
      <c r="BA23" s="91"/>
      <c r="BB23" s="91"/>
      <c r="BC23" s="91"/>
      <c r="BD23" s="91"/>
      <c r="BE23" s="91"/>
      <c r="BF23" s="140">
        <f>SUM(BF24:BK39)</f>
        <v>5.10446225</v>
      </c>
      <c r="BG23" s="140"/>
      <c r="BH23" s="140"/>
      <c r="BI23" s="140"/>
      <c r="BJ23" s="140"/>
      <c r="BK23" s="140"/>
      <c r="BL23" s="148">
        <f>SUM(BL24:BQ39)</f>
        <v>26.59553775</v>
      </c>
      <c r="BM23" s="149"/>
      <c r="BN23" s="149"/>
      <c r="BO23" s="149"/>
      <c r="BP23" s="149"/>
      <c r="BQ23" s="149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7"/>
      <c r="CQ23" s="47"/>
      <c r="CR23" s="47"/>
      <c r="CS23" s="47"/>
      <c r="CT23" s="47"/>
      <c r="CU23" s="47"/>
    </row>
    <row r="24" spans="1:99" ht="15.75">
      <c r="A24" s="81" t="s">
        <v>148</v>
      </c>
      <c r="B24" s="81"/>
      <c r="C24" s="81"/>
      <c r="D24" s="74" t="s">
        <v>236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47">
        <v>2021</v>
      </c>
      <c r="P24" s="47"/>
      <c r="Q24" s="47"/>
      <c r="R24" s="47"/>
      <c r="S24" s="47"/>
      <c r="T24" s="47"/>
      <c r="U24" s="47"/>
      <c r="V24" s="37">
        <v>2021</v>
      </c>
      <c r="W24" s="38"/>
      <c r="X24" s="38"/>
      <c r="Y24" s="38"/>
      <c r="Z24" s="38"/>
      <c r="AA24" s="39"/>
      <c r="AB24" s="37"/>
      <c r="AC24" s="38"/>
      <c r="AD24" s="38"/>
      <c r="AE24" s="38"/>
      <c r="AF24" s="38"/>
      <c r="AG24" s="39"/>
      <c r="AH24" s="48"/>
      <c r="AI24" s="48"/>
      <c r="AJ24" s="48"/>
      <c r="AK24" s="48"/>
      <c r="AL24" s="48"/>
      <c r="AM24" s="48"/>
      <c r="AN24" s="68">
        <v>1.65</v>
      </c>
      <c r="AO24" s="68"/>
      <c r="AP24" s="68"/>
      <c r="AQ24" s="68"/>
      <c r="AR24" s="68"/>
      <c r="AS24" s="68"/>
      <c r="AT24" s="28"/>
      <c r="AU24" s="28"/>
      <c r="AV24" s="28"/>
      <c r="AW24" s="28"/>
      <c r="AX24" s="28"/>
      <c r="AY24" s="28"/>
      <c r="AZ24" s="68">
        <v>1.65</v>
      </c>
      <c r="BA24" s="68"/>
      <c r="BB24" s="68"/>
      <c r="BC24" s="68"/>
      <c r="BD24" s="68"/>
      <c r="BE24" s="68"/>
      <c r="BF24" s="65">
        <f>0.01+0.07598443+1</f>
        <v>1.08598443</v>
      </c>
      <c r="BG24" s="66"/>
      <c r="BH24" s="66"/>
      <c r="BI24" s="66"/>
      <c r="BJ24" s="66"/>
      <c r="BK24" s="67"/>
      <c r="BL24" s="68">
        <f>SUM(AZ24-BF24)</f>
        <v>0.56401557</v>
      </c>
      <c r="BM24" s="68"/>
      <c r="BN24" s="68"/>
      <c r="BO24" s="68"/>
      <c r="BP24" s="68"/>
      <c r="BQ24" s="68"/>
      <c r="BR24" s="52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52"/>
      <c r="CK24" s="28"/>
      <c r="CL24" s="28"/>
      <c r="CM24" s="28"/>
      <c r="CN24" s="28"/>
      <c r="CO24" s="28"/>
      <c r="CP24" s="74"/>
      <c r="CQ24" s="74"/>
      <c r="CR24" s="74"/>
      <c r="CS24" s="74"/>
      <c r="CT24" s="74"/>
      <c r="CU24" s="74"/>
    </row>
    <row r="25" spans="1:99" ht="18" customHeight="1">
      <c r="A25" s="81" t="s">
        <v>149</v>
      </c>
      <c r="B25" s="81"/>
      <c r="C25" s="81"/>
      <c r="D25" s="74" t="s">
        <v>221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47">
        <v>2021</v>
      </c>
      <c r="P25" s="47"/>
      <c r="Q25" s="47"/>
      <c r="R25" s="47"/>
      <c r="S25" s="47"/>
      <c r="T25" s="47"/>
      <c r="U25" s="47"/>
      <c r="V25" s="37">
        <v>2021</v>
      </c>
      <c r="W25" s="38"/>
      <c r="X25" s="38"/>
      <c r="Y25" s="38"/>
      <c r="Z25" s="38"/>
      <c r="AA25" s="39"/>
      <c r="AB25" s="37"/>
      <c r="AC25" s="38"/>
      <c r="AD25" s="38"/>
      <c r="AE25" s="38"/>
      <c r="AF25" s="38"/>
      <c r="AG25" s="39"/>
      <c r="AH25" s="48"/>
      <c r="AI25" s="48"/>
      <c r="AJ25" s="48"/>
      <c r="AK25" s="48"/>
      <c r="AL25" s="48"/>
      <c r="AM25" s="48"/>
      <c r="AN25" s="68">
        <v>1.83</v>
      </c>
      <c r="AO25" s="68"/>
      <c r="AP25" s="68"/>
      <c r="AQ25" s="68"/>
      <c r="AR25" s="68"/>
      <c r="AS25" s="68"/>
      <c r="AT25" s="52"/>
      <c r="AU25" s="52"/>
      <c r="AV25" s="52"/>
      <c r="AW25" s="52"/>
      <c r="AX25" s="52"/>
      <c r="AY25" s="52"/>
      <c r="AZ25" s="68">
        <v>1.83</v>
      </c>
      <c r="BA25" s="68"/>
      <c r="BB25" s="68"/>
      <c r="BC25" s="68"/>
      <c r="BD25" s="68"/>
      <c r="BE25" s="68"/>
      <c r="BF25" s="65">
        <f>0.05600333+0.01+0.0036</f>
        <v>0.06960333</v>
      </c>
      <c r="BG25" s="66"/>
      <c r="BH25" s="66"/>
      <c r="BI25" s="66"/>
      <c r="BJ25" s="66"/>
      <c r="BK25" s="67"/>
      <c r="BL25" s="68">
        <f aca="true" t="shared" si="0" ref="BL25:BL39">SUM(AZ25-BF25)</f>
        <v>1.76039667</v>
      </c>
      <c r="BM25" s="68"/>
      <c r="BN25" s="68"/>
      <c r="BO25" s="68"/>
      <c r="BP25" s="68"/>
      <c r="BQ25" s="68"/>
      <c r="BR25" s="52"/>
      <c r="BS25" s="28"/>
      <c r="BT25" s="28"/>
      <c r="BU25" s="28"/>
      <c r="BV25" s="28"/>
      <c r="BW25" s="28"/>
      <c r="BX25" s="52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52"/>
      <c r="CK25" s="28"/>
      <c r="CL25" s="28"/>
      <c r="CM25" s="28"/>
      <c r="CN25" s="28"/>
      <c r="CO25" s="28"/>
      <c r="CP25" s="59"/>
      <c r="CQ25" s="60"/>
      <c r="CR25" s="60"/>
      <c r="CS25" s="60"/>
      <c r="CT25" s="60"/>
      <c r="CU25" s="61"/>
    </row>
    <row r="26" spans="1:99" ht="18" customHeight="1">
      <c r="A26" s="81" t="s">
        <v>150</v>
      </c>
      <c r="B26" s="81"/>
      <c r="C26" s="81"/>
      <c r="D26" s="49" t="s">
        <v>222</v>
      </c>
      <c r="E26" s="50"/>
      <c r="F26" s="50"/>
      <c r="G26" s="50"/>
      <c r="H26" s="50"/>
      <c r="I26" s="50"/>
      <c r="J26" s="50"/>
      <c r="K26" s="50"/>
      <c r="L26" s="50"/>
      <c r="M26" s="50"/>
      <c r="N26" s="51"/>
      <c r="O26" s="47">
        <v>2021</v>
      </c>
      <c r="P26" s="47"/>
      <c r="Q26" s="47"/>
      <c r="R26" s="47"/>
      <c r="S26" s="47"/>
      <c r="T26" s="47"/>
      <c r="U26" s="47"/>
      <c r="V26" s="37">
        <v>2021</v>
      </c>
      <c r="W26" s="38"/>
      <c r="X26" s="38"/>
      <c r="Y26" s="38"/>
      <c r="Z26" s="38"/>
      <c r="AA26" s="39"/>
      <c r="AB26" s="37"/>
      <c r="AC26" s="38"/>
      <c r="AD26" s="38"/>
      <c r="AE26" s="38"/>
      <c r="AF26" s="38"/>
      <c r="AG26" s="39"/>
      <c r="AH26" s="48"/>
      <c r="AI26" s="48"/>
      <c r="AJ26" s="48"/>
      <c r="AK26" s="48"/>
      <c r="AL26" s="48"/>
      <c r="AM26" s="48"/>
      <c r="AN26" s="68">
        <v>5.5</v>
      </c>
      <c r="AO26" s="68"/>
      <c r="AP26" s="68"/>
      <c r="AQ26" s="68"/>
      <c r="AR26" s="68"/>
      <c r="AS26" s="68"/>
      <c r="AT26" s="28"/>
      <c r="AU26" s="28"/>
      <c r="AV26" s="28"/>
      <c r="AW26" s="28"/>
      <c r="AX26" s="28"/>
      <c r="AY26" s="28"/>
      <c r="AZ26" s="68">
        <v>5.5</v>
      </c>
      <c r="BA26" s="68"/>
      <c r="BB26" s="68"/>
      <c r="BC26" s="68"/>
      <c r="BD26" s="68"/>
      <c r="BE26" s="68"/>
      <c r="BF26" s="65">
        <f>0.10707555+0.01</f>
        <v>0.11707555</v>
      </c>
      <c r="BG26" s="66"/>
      <c r="BH26" s="66"/>
      <c r="BI26" s="66"/>
      <c r="BJ26" s="66"/>
      <c r="BK26" s="67"/>
      <c r="BL26" s="68">
        <f t="shared" si="0"/>
        <v>5.38292445</v>
      </c>
      <c r="BM26" s="68"/>
      <c r="BN26" s="68"/>
      <c r="BO26" s="68"/>
      <c r="BP26" s="68"/>
      <c r="BQ26" s="68"/>
      <c r="BR26" s="52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59"/>
      <c r="CQ26" s="60"/>
      <c r="CR26" s="60"/>
      <c r="CS26" s="60"/>
      <c r="CT26" s="60"/>
      <c r="CU26" s="61"/>
    </row>
    <row r="27" spans="1:99" ht="18" customHeight="1">
      <c r="A27" s="81" t="s">
        <v>151</v>
      </c>
      <c r="B27" s="81"/>
      <c r="C27" s="81"/>
      <c r="D27" s="49" t="s">
        <v>223</v>
      </c>
      <c r="E27" s="50"/>
      <c r="F27" s="50"/>
      <c r="G27" s="50"/>
      <c r="H27" s="50"/>
      <c r="I27" s="50"/>
      <c r="J27" s="50"/>
      <c r="K27" s="50"/>
      <c r="L27" s="50"/>
      <c r="M27" s="50"/>
      <c r="N27" s="51"/>
      <c r="O27" s="47">
        <v>2021</v>
      </c>
      <c r="P27" s="47"/>
      <c r="Q27" s="47"/>
      <c r="R27" s="47"/>
      <c r="S27" s="47"/>
      <c r="T27" s="47"/>
      <c r="U27" s="47"/>
      <c r="V27" s="37">
        <v>2021</v>
      </c>
      <c r="W27" s="38"/>
      <c r="X27" s="38"/>
      <c r="Y27" s="38"/>
      <c r="Z27" s="38"/>
      <c r="AA27" s="39"/>
      <c r="AB27" s="37"/>
      <c r="AC27" s="38"/>
      <c r="AD27" s="38"/>
      <c r="AE27" s="38"/>
      <c r="AF27" s="38"/>
      <c r="AG27" s="39"/>
      <c r="AH27" s="48"/>
      <c r="AI27" s="48"/>
      <c r="AJ27" s="48"/>
      <c r="AK27" s="48"/>
      <c r="AL27" s="48"/>
      <c r="AM27" s="48"/>
      <c r="AN27" s="68">
        <v>1.83</v>
      </c>
      <c r="AO27" s="68"/>
      <c r="AP27" s="68"/>
      <c r="AQ27" s="68"/>
      <c r="AR27" s="68"/>
      <c r="AS27" s="68"/>
      <c r="AT27" s="29"/>
      <c r="AU27" s="29"/>
      <c r="AV27" s="29"/>
      <c r="AW27" s="29"/>
      <c r="AX27" s="29"/>
      <c r="AY27" s="29"/>
      <c r="AZ27" s="68">
        <v>1.83</v>
      </c>
      <c r="BA27" s="68"/>
      <c r="BB27" s="68"/>
      <c r="BC27" s="68"/>
      <c r="BD27" s="68"/>
      <c r="BE27" s="68"/>
      <c r="BF27" s="65">
        <f>0.05600333+0.01+0.00135</f>
        <v>0.06735333</v>
      </c>
      <c r="BG27" s="66"/>
      <c r="BH27" s="66"/>
      <c r="BI27" s="66"/>
      <c r="BJ27" s="66"/>
      <c r="BK27" s="67"/>
      <c r="BL27" s="68">
        <f t="shared" si="0"/>
        <v>1.76264667</v>
      </c>
      <c r="BM27" s="68"/>
      <c r="BN27" s="68"/>
      <c r="BO27" s="68"/>
      <c r="BP27" s="68"/>
      <c r="BQ27" s="68"/>
      <c r="BR27" s="52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59"/>
      <c r="CQ27" s="60"/>
      <c r="CR27" s="60"/>
      <c r="CS27" s="60"/>
      <c r="CT27" s="60"/>
      <c r="CU27" s="61"/>
    </row>
    <row r="28" spans="1:99" ht="15.75">
      <c r="A28" s="81" t="s">
        <v>152</v>
      </c>
      <c r="B28" s="81"/>
      <c r="C28" s="81"/>
      <c r="D28" s="49" t="s">
        <v>224</v>
      </c>
      <c r="E28" s="50"/>
      <c r="F28" s="50"/>
      <c r="G28" s="50"/>
      <c r="H28" s="50"/>
      <c r="I28" s="50"/>
      <c r="J28" s="50"/>
      <c r="K28" s="50"/>
      <c r="L28" s="50"/>
      <c r="M28" s="50"/>
      <c r="N28" s="51"/>
      <c r="O28" s="47">
        <v>2021</v>
      </c>
      <c r="P28" s="47"/>
      <c r="Q28" s="47"/>
      <c r="R28" s="47"/>
      <c r="S28" s="47"/>
      <c r="T28" s="47"/>
      <c r="U28" s="47"/>
      <c r="V28" s="37">
        <v>2021</v>
      </c>
      <c r="W28" s="38"/>
      <c r="X28" s="38"/>
      <c r="Y28" s="38"/>
      <c r="Z28" s="38"/>
      <c r="AA28" s="39"/>
      <c r="AB28" s="37"/>
      <c r="AC28" s="38"/>
      <c r="AD28" s="38"/>
      <c r="AE28" s="38"/>
      <c r="AF28" s="38"/>
      <c r="AG28" s="39"/>
      <c r="AH28" s="48"/>
      <c r="AI28" s="48"/>
      <c r="AJ28" s="48"/>
      <c r="AK28" s="48"/>
      <c r="AL28" s="48"/>
      <c r="AM28" s="48"/>
      <c r="AN28" s="68">
        <v>1.33</v>
      </c>
      <c r="AO28" s="68"/>
      <c r="AP28" s="68"/>
      <c r="AQ28" s="68"/>
      <c r="AR28" s="68"/>
      <c r="AS28" s="68"/>
      <c r="AT28" s="28"/>
      <c r="AU28" s="28"/>
      <c r="AV28" s="28"/>
      <c r="AW28" s="28"/>
      <c r="AX28" s="28"/>
      <c r="AY28" s="28"/>
      <c r="AZ28" s="68">
        <v>1.33</v>
      </c>
      <c r="BA28" s="68"/>
      <c r="BB28" s="68"/>
      <c r="BC28" s="68"/>
      <c r="BD28" s="68"/>
      <c r="BE28" s="68"/>
      <c r="BF28" s="65">
        <f>0.05489233+0.46810994</f>
        <v>0.52300227</v>
      </c>
      <c r="BG28" s="66"/>
      <c r="BH28" s="66"/>
      <c r="BI28" s="66"/>
      <c r="BJ28" s="66"/>
      <c r="BK28" s="67"/>
      <c r="BL28" s="68">
        <f t="shared" si="0"/>
        <v>0.8069977300000001</v>
      </c>
      <c r="BM28" s="68"/>
      <c r="BN28" s="68"/>
      <c r="BO28" s="68"/>
      <c r="BP28" s="68"/>
      <c r="BQ28" s="68"/>
      <c r="BR28" s="82"/>
      <c r="BS28" s="53"/>
      <c r="BT28" s="53"/>
      <c r="BU28" s="53"/>
      <c r="BV28" s="53"/>
      <c r="BW28" s="53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59"/>
      <c r="CQ28" s="60"/>
      <c r="CR28" s="60"/>
      <c r="CS28" s="60"/>
      <c r="CT28" s="60"/>
      <c r="CU28" s="61"/>
    </row>
    <row r="29" spans="1:99" ht="15.75">
      <c r="A29" s="81" t="s">
        <v>153</v>
      </c>
      <c r="B29" s="81"/>
      <c r="C29" s="81"/>
      <c r="D29" s="49" t="s">
        <v>225</v>
      </c>
      <c r="E29" s="50"/>
      <c r="F29" s="50"/>
      <c r="G29" s="50"/>
      <c r="H29" s="50"/>
      <c r="I29" s="50"/>
      <c r="J29" s="50"/>
      <c r="K29" s="50"/>
      <c r="L29" s="50"/>
      <c r="M29" s="50"/>
      <c r="N29" s="51"/>
      <c r="O29" s="47">
        <v>2021</v>
      </c>
      <c r="P29" s="47"/>
      <c r="Q29" s="47"/>
      <c r="R29" s="47"/>
      <c r="S29" s="47"/>
      <c r="T29" s="47"/>
      <c r="U29" s="47"/>
      <c r="V29" s="37">
        <v>2021</v>
      </c>
      <c r="W29" s="38"/>
      <c r="X29" s="38"/>
      <c r="Y29" s="38"/>
      <c r="Z29" s="38"/>
      <c r="AA29" s="39"/>
      <c r="AB29" s="37"/>
      <c r="AC29" s="38"/>
      <c r="AD29" s="38"/>
      <c r="AE29" s="38"/>
      <c r="AF29" s="38"/>
      <c r="AG29" s="39"/>
      <c r="AH29" s="48"/>
      <c r="AI29" s="48"/>
      <c r="AJ29" s="48"/>
      <c r="AK29" s="48"/>
      <c r="AL29" s="48"/>
      <c r="AM29" s="48"/>
      <c r="AN29" s="68">
        <v>2.84</v>
      </c>
      <c r="AO29" s="68"/>
      <c r="AP29" s="68"/>
      <c r="AQ29" s="68"/>
      <c r="AR29" s="68"/>
      <c r="AS29" s="68"/>
      <c r="AT29" s="28"/>
      <c r="AU29" s="28"/>
      <c r="AV29" s="28"/>
      <c r="AW29" s="28"/>
      <c r="AX29" s="28"/>
      <c r="AY29" s="28"/>
      <c r="AZ29" s="68">
        <v>2.84</v>
      </c>
      <c r="BA29" s="68"/>
      <c r="BB29" s="68"/>
      <c r="BC29" s="68"/>
      <c r="BD29" s="68"/>
      <c r="BE29" s="68"/>
      <c r="BF29" s="65">
        <f>0.01+0.09596553+1</f>
        <v>1.10596553</v>
      </c>
      <c r="BG29" s="66"/>
      <c r="BH29" s="66"/>
      <c r="BI29" s="66"/>
      <c r="BJ29" s="66"/>
      <c r="BK29" s="67"/>
      <c r="BL29" s="68">
        <f t="shared" si="0"/>
        <v>1.7340344699999999</v>
      </c>
      <c r="BM29" s="68"/>
      <c r="BN29" s="68"/>
      <c r="BO29" s="68"/>
      <c r="BP29" s="68"/>
      <c r="BQ29" s="68"/>
      <c r="BR29" s="82"/>
      <c r="BS29" s="53"/>
      <c r="BT29" s="53"/>
      <c r="BU29" s="53"/>
      <c r="BV29" s="53"/>
      <c r="BW29" s="53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59"/>
      <c r="CQ29" s="60"/>
      <c r="CR29" s="60"/>
      <c r="CS29" s="60"/>
      <c r="CT29" s="60"/>
      <c r="CU29" s="61"/>
    </row>
    <row r="30" spans="1:99" ht="15.75">
      <c r="A30" s="81" t="s">
        <v>154</v>
      </c>
      <c r="B30" s="81"/>
      <c r="C30" s="81"/>
      <c r="D30" s="49" t="s">
        <v>226</v>
      </c>
      <c r="E30" s="50"/>
      <c r="F30" s="50"/>
      <c r="G30" s="50"/>
      <c r="H30" s="50"/>
      <c r="I30" s="50"/>
      <c r="J30" s="50"/>
      <c r="K30" s="50"/>
      <c r="L30" s="50"/>
      <c r="M30" s="50"/>
      <c r="N30" s="51"/>
      <c r="O30" s="47">
        <v>2021</v>
      </c>
      <c r="P30" s="47"/>
      <c r="Q30" s="47"/>
      <c r="R30" s="47"/>
      <c r="S30" s="47"/>
      <c r="T30" s="47"/>
      <c r="U30" s="47"/>
      <c r="V30" s="37">
        <v>2021</v>
      </c>
      <c r="W30" s="38"/>
      <c r="X30" s="38"/>
      <c r="Y30" s="38"/>
      <c r="Z30" s="38"/>
      <c r="AA30" s="39"/>
      <c r="AB30" s="37"/>
      <c r="AC30" s="38"/>
      <c r="AD30" s="38"/>
      <c r="AE30" s="38"/>
      <c r="AF30" s="38"/>
      <c r="AG30" s="39"/>
      <c r="AH30" s="48"/>
      <c r="AI30" s="48"/>
      <c r="AJ30" s="48"/>
      <c r="AK30" s="48"/>
      <c r="AL30" s="48"/>
      <c r="AM30" s="48"/>
      <c r="AN30" s="68">
        <v>1.37</v>
      </c>
      <c r="AO30" s="68"/>
      <c r="AP30" s="68"/>
      <c r="AQ30" s="68"/>
      <c r="AR30" s="68"/>
      <c r="AS30" s="68"/>
      <c r="AT30" s="28"/>
      <c r="AU30" s="28"/>
      <c r="AV30" s="28"/>
      <c r="AW30" s="28"/>
      <c r="AX30" s="28"/>
      <c r="AY30" s="28"/>
      <c r="AZ30" s="68">
        <v>1.37</v>
      </c>
      <c r="BA30" s="68"/>
      <c r="BB30" s="68"/>
      <c r="BC30" s="68"/>
      <c r="BD30" s="68"/>
      <c r="BE30" s="68"/>
      <c r="BF30" s="65">
        <f>0.05489233+0.70435557</f>
        <v>0.7592479000000001</v>
      </c>
      <c r="BG30" s="66"/>
      <c r="BH30" s="66"/>
      <c r="BI30" s="66"/>
      <c r="BJ30" s="66"/>
      <c r="BK30" s="67"/>
      <c r="BL30" s="68">
        <f t="shared" si="0"/>
        <v>0.6107521</v>
      </c>
      <c r="BM30" s="68"/>
      <c r="BN30" s="68"/>
      <c r="BO30" s="68"/>
      <c r="BP30" s="68"/>
      <c r="BQ30" s="68"/>
      <c r="BR30" s="82"/>
      <c r="BS30" s="53"/>
      <c r="BT30" s="53"/>
      <c r="BU30" s="53"/>
      <c r="BV30" s="53"/>
      <c r="BW30" s="53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59"/>
      <c r="CQ30" s="60"/>
      <c r="CR30" s="60"/>
      <c r="CS30" s="60"/>
      <c r="CT30" s="60"/>
      <c r="CU30" s="61"/>
    </row>
    <row r="31" spans="1:99" ht="15.75">
      <c r="A31" s="81" t="s">
        <v>155</v>
      </c>
      <c r="B31" s="81"/>
      <c r="C31" s="81"/>
      <c r="D31" s="49" t="s">
        <v>227</v>
      </c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47">
        <v>2021</v>
      </c>
      <c r="P31" s="47"/>
      <c r="Q31" s="47"/>
      <c r="R31" s="47"/>
      <c r="S31" s="47"/>
      <c r="T31" s="47"/>
      <c r="U31" s="47"/>
      <c r="V31" s="37">
        <v>2021</v>
      </c>
      <c r="W31" s="38"/>
      <c r="X31" s="38"/>
      <c r="Y31" s="38"/>
      <c r="Z31" s="38"/>
      <c r="AA31" s="39"/>
      <c r="AB31" s="37"/>
      <c r="AC31" s="38"/>
      <c r="AD31" s="38"/>
      <c r="AE31" s="38"/>
      <c r="AF31" s="38"/>
      <c r="AG31" s="39"/>
      <c r="AH31" s="48"/>
      <c r="AI31" s="48"/>
      <c r="AJ31" s="48"/>
      <c r="AK31" s="48"/>
      <c r="AL31" s="48"/>
      <c r="AM31" s="48"/>
      <c r="AN31" s="68">
        <v>1.58</v>
      </c>
      <c r="AO31" s="68"/>
      <c r="AP31" s="68"/>
      <c r="AQ31" s="68"/>
      <c r="AR31" s="68"/>
      <c r="AS31" s="68"/>
      <c r="AT31" s="28"/>
      <c r="AU31" s="28"/>
      <c r="AV31" s="28"/>
      <c r="AW31" s="28"/>
      <c r="AX31" s="28"/>
      <c r="AY31" s="28"/>
      <c r="AZ31" s="68">
        <v>1.58</v>
      </c>
      <c r="BA31" s="68"/>
      <c r="BB31" s="68"/>
      <c r="BC31" s="68"/>
      <c r="BD31" s="68"/>
      <c r="BE31" s="68"/>
      <c r="BF31" s="65"/>
      <c r="BG31" s="66"/>
      <c r="BH31" s="66"/>
      <c r="BI31" s="66"/>
      <c r="BJ31" s="66"/>
      <c r="BK31" s="67"/>
      <c r="BL31" s="68">
        <f t="shared" si="0"/>
        <v>1.58</v>
      </c>
      <c r="BM31" s="68"/>
      <c r="BN31" s="68"/>
      <c r="BO31" s="68"/>
      <c r="BP31" s="68"/>
      <c r="BQ31" s="68"/>
      <c r="BR31" s="82"/>
      <c r="BS31" s="53"/>
      <c r="BT31" s="53"/>
      <c r="BU31" s="53"/>
      <c r="BV31" s="53"/>
      <c r="BW31" s="53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59"/>
      <c r="CQ31" s="60"/>
      <c r="CR31" s="60"/>
      <c r="CS31" s="60"/>
      <c r="CT31" s="60"/>
      <c r="CU31" s="61"/>
    </row>
    <row r="32" spans="1:99" ht="15.75">
      <c r="A32" s="81" t="s">
        <v>156</v>
      </c>
      <c r="B32" s="81"/>
      <c r="C32" s="81"/>
      <c r="D32" s="49" t="s">
        <v>228</v>
      </c>
      <c r="E32" s="50"/>
      <c r="F32" s="50"/>
      <c r="G32" s="50"/>
      <c r="H32" s="50"/>
      <c r="I32" s="50"/>
      <c r="J32" s="50"/>
      <c r="K32" s="50"/>
      <c r="L32" s="50"/>
      <c r="M32" s="50"/>
      <c r="N32" s="51"/>
      <c r="O32" s="47">
        <v>2021</v>
      </c>
      <c r="P32" s="47"/>
      <c r="Q32" s="47"/>
      <c r="R32" s="47"/>
      <c r="S32" s="47"/>
      <c r="T32" s="47"/>
      <c r="U32" s="47"/>
      <c r="V32" s="37">
        <v>2021</v>
      </c>
      <c r="W32" s="38"/>
      <c r="X32" s="38"/>
      <c r="Y32" s="38"/>
      <c r="Z32" s="38"/>
      <c r="AA32" s="39"/>
      <c r="AB32" s="37"/>
      <c r="AC32" s="38"/>
      <c r="AD32" s="38"/>
      <c r="AE32" s="38"/>
      <c r="AF32" s="38"/>
      <c r="AG32" s="39"/>
      <c r="AH32" s="48"/>
      <c r="AI32" s="48"/>
      <c r="AJ32" s="48"/>
      <c r="AK32" s="48"/>
      <c r="AL32" s="48"/>
      <c r="AM32" s="48"/>
      <c r="AN32" s="68">
        <v>1.51</v>
      </c>
      <c r="AO32" s="68"/>
      <c r="AP32" s="68"/>
      <c r="AQ32" s="68"/>
      <c r="AR32" s="68"/>
      <c r="AS32" s="68"/>
      <c r="AT32" s="28"/>
      <c r="AU32" s="28"/>
      <c r="AV32" s="28"/>
      <c r="AW32" s="28"/>
      <c r="AX32" s="28"/>
      <c r="AY32" s="28"/>
      <c r="AZ32" s="68">
        <v>1.51</v>
      </c>
      <c r="BA32" s="68"/>
      <c r="BB32" s="68"/>
      <c r="BC32" s="68"/>
      <c r="BD32" s="68"/>
      <c r="BE32" s="68"/>
      <c r="BF32" s="65">
        <f>0.05572558+1</f>
        <v>1.05572558</v>
      </c>
      <c r="BG32" s="66"/>
      <c r="BH32" s="66"/>
      <c r="BI32" s="66"/>
      <c r="BJ32" s="66"/>
      <c r="BK32" s="67"/>
      <c r="BL32" s="68">
        <f t="shared" si="0"/>
        <v>0.45427441999999996</v>
      </c>
      <c r="BM32" s="68"/>
      <c r="BN32" s="68"/>
      <c r="BO32" s="68"/>
      <c r="BP32" s="68"/>
      <c r="BQ32" s="68"/>
      <c r="BR32" s="82"/>
      <c r="BS32" s="53"/>
      <c r="BT32" s="53"/>
      <c r="BU32" s="53"/>
      <c r="BV32" s="53"/>
      <c r="BW32" s="53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59"/>
      <c r="CQ32" s="60"/>
      <c r="CR32" s="60"/>
      <c r="CS32" s="60"/>
      <c r="CT32" s="60"/>
      <c r="CU32" s="61"/>
    </row>
    <row r="33" spans="1:99" ht="15.75">
      <c r="A33" s="81" t="s">
        <v>157</v>
      </c>
      <c r="B33" s="81"/>
      <c r="C33" s="81"/>
      <c r="D33" s="49" t="s">
        <v>229</v>
      </c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47">
        <v>2021</v>
      </c>
      <c r="P33" s="47"/>
      <c r="Q33" s="47"/>
      <c r="R33" s="47"/>
      <c r="S33" s="47"/>
      <c r="T33" s="47"/>
      <c r="U33" s="47"/>
      <c r="V33" s="37">
        <v>2021</v>
      </c>
      <c r="W33" s="38"/>
      <c r="X33" s="38"/>
      <c r="Y33" s="38"/>
      <c r="Z33" s="38"/>
      <c r="AA33" s="39"/>
      <c r="AB33" s="37"/>
      <c r="AC33" s="38"/>
      <c r="AD33" s="38"/>
      <c r="AE33" s="38"/>
      <c r="AF33" s="38"/>
      <c r="AG33" s="39"/>
      <c r="AH33" s="48"/>
      <c r="AI33" s="48"/>
      <c r="AJ33" s="48"/>
      <c r="AK33" s="48"/>
      <c r="AL33" s="48"/>
      <c r="AM33" s="48"/>
      <c r="AN33" s="68">
        <v>1.15</v>
      </c>
      <c r="AO33" s="68"/>
      <c r="AP33" s="68"/>
      <c r="AQ33" s="68"/>
      <c r="AR33" s="68"/>
      <c r="AS33" s="68"/>
      <c r="AT33" s="28"/>
      <c r="AU33" s="28"/>
      <c r="AV33" s="28"/>
      <c r="AW33" s="28"/>
      <c r="AX33" s="28"/>
      <c r="AY33" s="28"/>
      <c r="AZ33" s="68">
        <v>1.15</v>
      </c>
      <c r="BA33" s="68"/>
      <c r="BB33" s="68"/>
      <c r="BC33" s="68"/>
      <c r="BD33" s="68"/>
      <c r="BE33" s="68"/>
      <c r="BF33" s="65"/>
      <c r="BG33" s="66"/>
      <c r="BH33" s="66"/>
      <c r="BI33" s="66"/>
      <c r="BJ33" s="66"/>
      <c r="BK33" s="67"/>
      <c r="BL33" s="68">
        <f t="shared" si="0"/>
        <v>1.15</v>
      </c>
      <c r="BM33" s="68"/>
      <c r="BN33" s="68"/>
      <c r="BO33" s="68"/>
      <c r="BP33" s="68"/>
      <c r="BQ33" s="68"/>
      <c r="BR33" s="82"/>
      <c r="BS33" s="53"/>
      <c r="BT33" s="53"/>
      <c r="BU33" s="53"/>
      <c r="BV33" s="53"/>
      <c r="BW33" s="53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59"/>
      <c r="CQ33" s="60"/>
      <c r="CR33" s="60"/>
      <c r="CS33" s="60"/>
      <c r="CT33" s="60"/>
      <c r="CU33" s="61"/>
    </row>
    <row r="34" spans="1:99" ht="15.75">
      <c r="A34" s="81" t="s">
        <v>158</v>
      </c>
      <c r="B34" s="81"/>
      <c r="C34" s="81"/>
      <c r="D34" s="49" t="s">
        <v>230</v>
      </c>
      <c r="E34" s="50"/>
      <c r="F34" s="50"/>
      <c r="G34" s="50"/>
      <c r="H34" s="50"/>
      <c r="I34" s="50"/>
      <c r="J34" s="50"/>
      <c r="K34" s="50"/>
      <c r="L34" s="50"/>
      <c r="M34" s="50"/>
      <c r="N34" s="51"/>
      <c r="O34" s="47">
        <v>2021</v>
      </c>
      <c r="P34" s="47"/>
      <c r="Q34" s="47"/>
      <c r="R34" s="47"/>
      <c r="S34" s="47"/>
      <c r="T34" s="47"/>
      <c r="U34" s="47"/>
      <c r="V34" s="37">
        <v>2021</v>
      </c>
      <c r="W34" s="38"/>
      <c r="X34" s="38"/>
      <c r="Y34" s="38"/>
      <c r="Z34" s="38"/>
      <c r="AA34" s="39"/>
      <c r="AB34" s="37"/>
      <c r="AC34" s="38"/>
      <c r="AD34" s="38"/>
      <c r="AE34" s="38"/>
      <c r="AF34" s="38"/>
      <c r="AG34" s="39"/>
      <c r="AH34" s="48"/>
      <c r="AI34" s="48"/>
      <c r="AJ34" s="48"/>
      <c r="AK34" s="48"/>
      <c r="AL34" s="48"/>
      <c r="AM34" s="48"/>
      <c r="AN34" s="68">
        <v>1.81</v>
      </c>
      <c r="AO34" s="68"/>
      <c r="AP34" s="68"/>
      <c r="AQ34" s="68"/>
      <c r="AR34" s="68"/>
      <c r="AS34" s="68"/>
      <c r="AT34" s="28"/>
      <c r="AU34" s="28"/>
      <c r="AV34" s="28"/>
      <c r="AW34" s="28"/>
      <c r="AX34" s="28"/>
      <c r="AY34" s="28"/>
      <c r="AZ34" s="68">
        <v>1.81</v>
      </c>
      <c r="BA34" s="68"/>
      <c r="BB34" s="68"/>
      <c r="BC34" s="68"/>
      <c r="BD34" s="68"/>
      <c r="BE34" s="68"/>
      <c r="BF34" s="65"/>
      <c r="BG34" s="66"/>
      <c r="BH34" s="66"/>
      <c r="BI34" s="66"/>
      <c r="BJ34" s="66"/>
      <c r="BK34" s="67"/>
      <c r="BL34" s="68">
        <f t="shared" si="0"/>
        <v>1.81</v>
      </c>
      <c r="BM34" s="68"/>
      <c r="BN34" s="68"/>
      <c r="BO34" s="68"/>
      <c r="BP34" s="68"/>
      <c r="BQ34" s="68"/>
      <c r="BR34" s="82"/>
      <c r="BS34" s="53"/>
      <c r="BT34" s="53"/>
      <c r="BU34" s="53"/>
      <c r="BV34" s="53"/>
      <c r="BW34" s="53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59"/>
      <c r="CQ34" s="60"/>
      <c r="CR34" s="60"/>
      <c r="CS34" s="60"/>
      <c r="CT34" s="60"/>
      <c r="CU34" s="61"/>
    </row>
    <row r="35" spans="1:99" ht="15.75">
      <c r="A35" s="81" t="s">
        <v>159</v>
      </c>
      <c r="B35" s="81"/>
      <c r="C35" s="81"/>
      <c r="D35" s="49" t="s">
        <v>231</v>
      </c>
      <c r="E35" s="50"/>
      <c r="F35" s="50"/>
      <c r="G35" s="50"/>
      <c r="H35" s="50"/>
      <c r="I35" s="50"/>
      <c r="J35" s="50"/>
      <c r="K35" s="50"/>
      <c r="L35" s="50"/>
      <c r="M35" s="50"/>
      <c r="N35" s="51"/>
      <c r="O35" s="47">
        <v>2021</v>
      </c>
      <c r="P35" s="47"/>
      <c r="Q35" s="47"/>
      <c r="R35" s="47"/>
      <c r="S35" s="47"/>
      <c r="T35" s="47"/>
      <c r="U35" s="47"/>
      <c r="V35" s="37">
        <v>2021</v>
      </c>
      <c r="W35" s="38"/>
      <c r="X35" s="38"/>
      <c r="Y35" s="38"/>
      <c r="Z35" s="38"/>
      <c r="AA35" s="39"/>
      <c r="AB35" s="37"/>
      <c r="AC35" s="38"/>
      <c r="AD35" s="38"/>
      <c r="AE35" s="38"/>
      <c r="AF35" s="38"/>
      <c r="AG35" s="39"/>
      <c r="AH35" s="48"/>
      <c r="AI35" s="48"/>
      <c r="AJ35" s="48"/>
      <c r="AK35" s="48"/>
      <c r="AL35" s="48"/>
      <c r="AM35" s="48"/>
      <c r="AN35" s="68">
        <v>1.05</v>
      </c>
      <c r="AO35" s="68"/>
      <c r="AP35" s="68"/>
      <c r="AQ35" s="68"/>
      <c r="AR35" s="68"/>
      <c r="AS35" s="68"/>
      <c r="AT35" s="28"/>
      <c r="AU35" s="28"/>
      <c r="AV35" s="28"/>
      <c r="AW35" s="28"/>
      <c r="AX35" s="28"/>
      <c r="AY35" s="28"/>
      <c r="AZ35" s="68">
        <v>1.05</v>
      </c>
      <c r="BA35" s="68"/>
      <c r="BB35" s="68"/>
      <c r="BC35" s="68"/>
      <c r="BD35" s="68"/>
      <c r="BE35" s="68"/>
      <c r="BF35" s="65">
        <f>0.05489233+0.265612</f>
        <v>0.32050433</v>
      </c>
      <c r="BG35" s="66"/>
      <c r="BH35" s="66"/>
      <c r="BI35" s="66"/>
      <c r="BJ35" s="66"/>
      <c r="BK35" s="67"/>
      <c r="BL35" s="68">
        <f t="shared" si="0"/>
        <v>0.72949567</v>
      </c>
      <c r="BM35" s="68"/>
      <c r="BN35" s="68"/>
      <c r="BO35" s="68"/>
      <c r="BP35" s="68"/>
      <c r="BQ35" s="68"/>
      <c r="BR35" s="82"/>
      <c r="BS35" s="53"/>
      <c r="BT35" s="53"/>
      <c r="BU35" s="53"/>
      <c r="BV35" s="53"/>
      <c r="BW35" s="53"/>
      <c r="BX35" s="29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59"/>
      <c r="CQ35" s="60"/>
      <c r="CR35" s="60"/>
      <c r="CS35" s="60"/>
      <c r="CT35" s="60"/>
      <c r="CU35" s="61"/>
    </row>
    <row r="36" spans="1:99" ht="15.75">
      <c r="A36" s="81" t="s">
        <v>160</v>
      </c>
      <c r="B36" s="81"/>
      <c r="C36" s="81"/>
      <c r="D36" s="49" t="s">
        <v>232</v>
      </c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47">
        <v>2021</v>
      </c>
      <c r="P36" s="47"/>
      <c r="Q36" s="47"/>
      <c r="R36" s="47"/>
      <c r="S36" s="47"/>
      <c r="T36" s="47"/>
      <c r="U36" s="47"/>
      <c r="V36" s="37">
        <v>2021</v>
      </c>
      <c r="W36" s="38"/>
      <c r="X36" s="38"/>
      <c r="Y36" s="38"/>
      <c r="Z36" s="38"/>
      <c r="AA36" s="39"/>
      <c r="AB36" s="37"/>
      <c r="AC36" s="38"/>
      <c r="AD36" s="38"/>
      <c r="AE36" s="38"/>
      <c r="AF36" s="38"/>
      <c r="AG36" s="39"/>
      <c r="AH36" s="48"/>
      <c r="AI36" s="48"/>
      <c r="AJ36" s="48"/>
      <c r="AK36" s="48"/>
      <c r="AL36" s="48"/>
      <c r="AM36" s="48"/>
      <c r="AN36" s="68">
        <v>1.15</v>
      </c>
      <c r="AO36" s="68"/>
      <c r="AP36" s="68"/>
      <c r="AQ36" s="68"/>
      <c r="AR36" s="68"/>
      <c r="AS36" s="68"/>
      <c r="AT36" s="28"/>
      <c r="AU36" s="28"/>
      <c r="AV36" s="28"/>
      <c r="AW36" s="28"/>
      <c r="AX36" s="28"/>
      <c r="AY36" s="28"/>
      <c r="AZ36" s="68">
        <v>1.15</v>
      </c>
      <c r="BA36" s="68"/>
      <c r="BB36" s="68"/>
      <c r="BC36" s="68"/>
      <c r="BD36" s="68"/>
      <c r="BE36" s="68"/>
      <c r="BF36" s="65"/>
      <c r="BG36" s="66"/>
      <c r="BH36" s="66"/>
      <c r="BI36" s="66"/>
      <c r="BJ36" s="66"/>
      <c r="BK36" s="67"/>
      <c r="BL36" s="68">
        <f t="shared" si="0"/>
        <v>1.15</v>
      </c>
      <c r="BM36" s="68"/>
      <c r="BN36" s="68"/>
      <c r="BO36" s="68"/>
      <c r="BP36" s="68"/>
      <c r="BQ36" s="68"/>
      <c r="BR36" s="82"/>
      <c r="BS36" s="53"/>
      <c r="BT36" s="53"/>
      <c r="BU36" s="53"/>
      <c r="BV36" s="53"/>
      <c r="BW36" s="53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59"/>
      <c r="CQ36" s="60"/>
      <c r="CR36" s="60"/>
      <c r="CS36" s="60"/>
      <c r="CT36" s="60"/>
      <c r="CU36" s="61"/>
    </row>
    <row r="37" spans="1:99" ht="15.75">
      <c r="A37" s="81" t="s">
        <v>161</v>
      </c>
      <c r="B37" s="81"/>
      <c r="C37" s="81"/>
      <c r="D37" s="49" t="s">
        <v>233</v>
      </c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47">
        <v>2021</v>
      </c>
      <c r="P37" s="47"/>
      <c r="Q37" s="47"/>
      <c r="R37" s="47"/>
      <c r="S37" s="47"/>
      <c r="T37" s="47"/>
      <c r="U37" s="47"/>
      <c r="V37" s="37">
        <v>2021</v>
      </c>
      <c r="W37" s="38"/>
      <c r="X37" s="38"/>
      <c r="Y37" s="38"/>
      <c r="Z37" s="38"/>
      <c r="AA37" s="39"/>
      <c r="AB37" s="37"/>
      <c r="AC37" s="38"/>
      <c r="AD37" s="38"/>
      <c r="AE37" s="38"/>
      <c r="AF37" s="38"/>
      <c r="AG37" s="39"/>
      <c r="AH37" s="48"/>
      <c r="AI37" s="48"/>
      <c r="AJ37" s="48"/>
      <c r="AK37" s="48"/>
      <c r="AL37" s="48"/>
      <c r="AM37" s="48"/>
      <c r="AN37" s="68">
        <v>1.6</v>
      </c>
      <c r="AO37" s="68"/>
      <c r="AP37" s="68"/>
      <c r="AQ37" s="68"/>
      <c r="AR37" s="68"/>
      <c r="AS37" s="68"/>
      <c r="AT37" s="28"/>
      <c r="AU37" s="28"/>
      <c r="AV37" s="28"/>
      <c r="AW37" s="28"/>
      <c r="AX37" s="28"/>
      <c r="AY37" s="28"/>
      <c r="AZ37" s="68">
        <v>1.6</v>
      </c>
      <c r="BA37" s="68"/>
      <c r="BB37" s="68"/>
      <c r="BC37" s="68"/>
      <c r="BD37" s="68"/>
      <c r="BE37" s="68"/>
      <c r="BF37" s="65"/>
      <c r="BG37" s="66"/>
      <c r="BH37" s="66"/>
      <c r="BI37" s="66"/>
      <c r="BJ37" s="66"/>
      <c r="BK37" s="67"/>
      <c r="BL37" s="68">
        <f t="shared" si="0"/>
        <v>1.6</v>
      </c>
      <c r="BM37" s="68"/>
      <c r="BN37" s="68"/>
      <c r="BO37" s="68"/>
      <c r="BP37" s="68"/>
      <c r="BQ37" s="68"/>
      <c r="BR37" s="82"/>
      <c r="BS37" s="53"/>
      <c r="BT37" s="53"/>
      <c r="BU37" s="53"/>
      <c r="BV37" s="53"/>
      <c r="BW37" s="53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59"/>
      <c r="CQ37" s="60"/>
      <c r="CR37" s="60"/>
      <c r="CS37" s="60"/>
      <c r="CT37" s="60"/>
      <c r="CU37" s="61"/>
    </row>
    <row r="38" spans="1:99" ht="15.75">
      <c r="A38" s="81" t="s">
        <v>162</v>
      </c>
      <c r="B38" s="81"/>
      <c r="C38" s="81"/>
      <c r="D38" s="49" t="s">
        <v>234</v>
      </c>
      <c r="E38" s="50"/>
      <c r="F38" s="50"/>
      <c r="G38" s="50"/>
      <c r="H38" s="50"/>
      <c r="I38" s="50"/>
      <c r="J38" s="50"/>
      <c r="K38" s="50"/>
      <c r="L38" s="50"/>
      <c r="M38" s="50"/>
      <c r="N38" s="51"/>
      <c r="O38" s="47">
        <v>2021</v>
      </c>
      <c r="P38" s="47"/>
      <c r="Q38" s="47"/>
      <c r="R38" s="47"/>
      <c r="S38" s="47"/>
      <c r="T38" s="47"/>
      <c r="U38" s="47"/>
      <c r="V38" s="37">
        <v>2021</v>
      </c>
      <c r="W38" s="38"/>
      <c r="X38" s="38"/>
      <c r="Y38" s="38"/>
      <c r="Z38" s="38"/>
      <c r="AA38" s="39"/>
      <c r="AB38" s="37"/>
      <c r="AC38" s="38"/>
      <c r="AD38" s="38"/>
      <c r="AE38" s="38"/>
      <c r="AF38" s="38"/>
      <c r="AG38" s="39"/>
      <c r="AH38" s="48"/>
      <c r="AI38" s="48"/>
      <c r="AJ38" s="48"/>
      <c r="AK38" s="48"/>
      <c r="AL38" s="48"/>
      <c r="AM38" s="48"/>
      <c r="AN38" s="68">
        <v>4.35</v>
      </c>
      <c r="AO38" s="68"/>
      <c r="AP38" s="68"/>
      <c r="AQ38" s="68"/>
      <c r="AR38" s="68"/>
      <c r="AS38" s="68"/>
      <c r="AT38" s="28"/>
      <c r="AU38" s="28"/>
      <c r="AV38" s="28"/>
      <c r="AW38" s="28"/>
      <c r="AX38" s="28"/>
      <c r="AY38" s="28"/>
      <c r="AZ38" s="68">
        <v>4.35</v>
      </c>
      <c r="BA38" s="68"/>
      <c r="BB38" s="68"/>
      <c r="BC38" s="68"/>
      <c r="BD38" s="68"/>
      <c r="BE38" s="68"/>
      <c r="BF38" s="65"/>
      <c r="BG38" s="66"/>
      <c r="BH38" s="66"/>
      <c r="BI38" s="66"/>
      <c r="BJ38" s="66"/>
      <c r="BK38" s="67"/>
      <c r="BL38" s="68">
        <f t="shared" si="0"/>
        <v>4.35</v>
      </c>
      <c r="BM38" s="68"/>
      <c r="BN38" s="68"/>
      <c r="BO38" s="68"/>
      <c r="BP38" s="68"/>
      <c r="BQ38" s="68"/>
      <c r="BR38" s="82"/>
      <c r="BS38" s="53"/>
      <c r="BT38" s="53"/>
      <c r="BU38" s="53"/>
      <c r="BV38" s="53"/>
      <c r="BW38" s="53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59"/>
      <c r="CQ38" s="60"/>
      <c r="CR38" s="60"/>
      <c r="CS38" s="60"/>
      <c r="CT38" s="60"/>
      <c r="CU38" s="61"/>
    </row>
    <row r="39" spans="1:99" ht="20.25" customHeight="1">
      <c r="A39" s="69" t="s">
        <v>163</v>
      </c>
      <c r="B39" s="70"/>
      <c r="C39" s="71"/>
      <c r="D39" s="49" t="s">
        <v>235</v>
      </c>
      <c r="E39" s="50"/>
      <c r="F39" s="50"/>
      <c r="G39" s="50"/>
      <c r="H39" s="50"/>
      <c r="I39" s="50"/>
      <c r="J39" s="50"/>
      <c r="K39" s="50"/>
      <c r="L39" s="50"/>
      <c r="M39" s="50"/>
      <c r="N39" s="51"/>
      <c r="O39" s="47">
        <v>2021</v>
      </c>
      <c r="P39" s="47"/>
      <c r="Q39" s="47"/>
      <c r="R39" s="47"/>
      <c r="S39" s="47"/>
      <c r="T39" s="47"/>
      <c r="U39" s="47"/>
      <c r="V39" s="37">
        <v>2021</v>
      </c>
      <c r="W39" s="38"/>
      <c r="X39" s="38"/>
      <c r="Y39" s="38"/>
      <c r="Z39" s="38"/>
      <c r="AA39" s="39"/>
      <c r="AB39" s="37"/>
      <c r="AC39" s="38"/>
      <c r="AD39" s="38"/>
      <c r="AE39" s="38"/>
      <c r="AF39" s="38"/>
      <c r="AG39" s="39"/>
      <c r="AH39" s="40"/>
      <c r="AI39" s="41"/>
      <c r="AJ39" s="41"/>
      <c r="AK39" s="41"/>
      <c r="AL39" s="41"/>
      <c r="AM39" s="42"/>
      <c r="AN39" s="43">
        <v>1.15</v>
      </c>
      <c r="AO39" s="44"/>
      <c r="AP39" s="44"/>
      <c r="AQ39" s="44"/>
      <c r="AR39" s="44"/>
      <c r="AS39" s="45"/>
      <c r="AT39" s="40"/>
      <c r="AU39" s="41"/>
      <c r="AV39" s="41"/>
      <c r="AW39" s="41"/>
      <c r="AX39" s="41"/>
      <c r="AY39" s="42"/>
      <c r="AZ39" s="43">
        <v>1.15</v>
      </c>
      <c r="BA39" s="44"/>
      <c r="BB39" s="44"/>
      <c r="BC39" s="44"/>
      <c r="BD39" s="44"/>
      <c r="BE39" s="45"/>
      <c r="BF39" s="65"/>
      <c r="BG39" s="66"/>
      <c r="BH39" s="66"/>
      <c r="BI39" s="66"/>
      <c r="BJ39" s="66"/>
      <c r="BK39" s="67"/>
      <c r="BL39" s="68">
        <f t="shared" si="0"/>
        <v>1.15</v>
      </c>
      <c r="BM39" s="68"/>
      <c r="BN39" s="68"/>
      <c r="BO39" s="68"/>
      <c r="BP39" s="68"/>
      <c r="BQ39" s="68"/>
      <c r="BR39" s="62"/>
      <c r="BS39" s="63"/>
      <c r="BT39" s="63"/>
      <c r="BU39" s="63"/>
      <c r="BV39" s="63"/>
      <c r="BW39" s="64"/>
      <c r="BX39" s="40"/>
      <c r="BY39" s="41"/>
      <c r="BZ39" s="41"/>
      <c r="CA39" s="41"/>
      <c r="CB39" s="41"/>
      <c r="CC39" s="42"/>
      <c r="CD39" s="40"/>
      <c r="CE39" s="41"/>
      <c r="CF39" s="41"/>
      <c r="CG39" s="41"/>
      <c r="CH39" s="41"/>
      <c r="CI39" s="42"/>
      <c r="CJ39" s="40"/>
      <c r="CK39" s="41"/>
      <c r="CL39" s="41"/>
      <c r="CM39" s="41"/>
      <c r="CN39" s="41"/>
      <c r="CO39" s="42"/>
      <c r="CP39" s="59"/>
      <c r="CQ39" s="60"/>
      <c r="CR39" s="60"/>
      <c r="CS39" s="60"/>
      <c r="CT39" s="60"/>
      <c r="CU39" s="61"/>
    </row>
    <row r="40" spans="1:99" ht="15.75" customHeight="1">
      <c r="A40" s="110" t="s">
        <v>164</v>
      </c>
      <c r="B40" s="111"/>
      <c r="C40" s="112"/>
      <c r="D40" s="113" t="s">
        <v>134</v>
      </c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37"/>
      <c r="P40" s="38"/>
      <c r="Q40" s="38"/>
      <c r="R40" s="38"/>
      <c r="S40" s="38"/>
      <c r="T40" s="38"/>
      <c r="U40" s="39"/>
      <c r="V40" s="37"/>
      <c r="W40" s="38"/>
      <c r="X40" s="38"/>
      <c r="Y40" s="38"/>
      <c r="Z40" s="38"/>
      <c r="AA40" s="39"/>
      <c r="AB40" s="37"/>
      <c r="AC40" s="38"/>
      <c r="AD40" s="38"/>
      <c r="AE40" s="38"/>
      <c r="AF40" s="38"/>
      <c r="AG40" s="39"/>
      <c r="AH40" s="37"/>
      <c r="AI40" s="38"/>
      <c r="AJ40" s="38"/>
      <c r="AK40" s="38"/>
      <c r="AL40" s="38"/>
      <c r="AM40" s="39"/>
      <c r="AN40" s="83">
        <f>SUM(AN41:AS46)</f>
        <v>7.87</v>
      </c>
      <c r="AO40" s="84"/>
      <c r="AP40" s="84"/>
      <c r="AQ40" s="84"/>
      <c r="AR40" s="84"/>
      <c r="AS40" s="85"/>
      <c r="AT40" s="37"/>
      <c r="AU40" s="38"/>
      <c r="AV40" s="38"/>
      <c r="AW40" s="38"/>
      <c r="AX40" s="38"/>
      <c r="AY40" s="39"/>
      <c r="AZ40" s="83">
        <f>SUM(AZ41:BE46)</f>
        <v>7.87</v>
      </c>
      <c r="BA40" s="84"/>
      <c r="BB40" s="84"/>
      <c r="BC40" s="84"/>
      <c r="BD40" s="84"/>
      <c r="BE40" s="85"/>
      <c r="BF40" s="88">
        <f>SUM(BF41:BK46)</f>
        <v>3.3996311000000006</v>
      </c>
      <c r="BG40" s="89"/>
      <c r="BH40" s="89"/>
      <c r="BI40" s="89"/>
      <c r="BJ40" s="89"/>
      <c r="BK40" s="90"/>
      <c r="BL40" s="91">
        <f>SUM(BL41:BQ46)</f>
        <v>4.4703689</v>
      </c>
      <c r="BM40" s="91"/>
      <c r="BN40" s="91"/>
      <c r="BO40" s="91"/>
      <c r="BP40" s="91"/>
      <c r="BQ40" s="91"/>
      <c r="BR40" s="37"/>
      <c r="BS40" s="38"/>
      <c r="BT40" s="38"/>
      <c r="BU40" s="38"/>
      <c r="BV40" s="38"/>
      <c r="BW40" s="39"/>
      <c r="BX40" s="37"/>
      <c r="BY40" s="38"/>
      <c r="BZ40" s="38"/>
      <c r="CA40" s="38"/>
      <c r="CB40" s="38"/>
      <c r="CC40" s="39"/>
      <c r="CD40" s="37"/>
      <c r="CE40" s="38"/>
      <c r="CF40" s="38"/>
      <c r="CG40" s="38"/>
      <c r="CH40" s="38"/>
      <c r="CI40" s="39"/>
      <c r="CJ40" s="37"/>
      <c r="CK40" s="38"/>
      <c r="CL40" s="38"/>
      <c r="CM40" s="38"/>
      <c r="CN40" s="38"/>
      <c r="CO40" s="39"/>
      <c r="CP40" s="74"/>
      <c r="CQ40" s="74"/>
      <c r="CR40" s="74"/>
      <c r="CS40" s="74"/>
      <c r="CT40" s="74"/>
      <c r="CU40" s="74"/>
    </row>
    <row r="41" spans="1:99" ht="19.5" customHeight="1">
      <c r="A41" s="69" t="s">
        <v>165</v>
      </c>
      <c r="B41" s="70"/>
      <c r="C41" s="71"/>
      <c r="D41" s="49" t="s">
        <v>237</v>
      </c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47">
        <v>2021</v>
      </c>
      <c r="P41" s="47"/>
      <c r="Q41" s="47"/>
      <c r="R41" s="47"/>
      <c r="S41" s="47"/>
      <c r="T41" s="47"/>
      <c r="U41" s="47"/>
      <c r="V41" s="37">
        <v>2021</v>
      </c>
      <c r="W41" s="38"/>
      <c r="X41" s="38"/>
      <c r="Y41" s="38"/>
      <c r="Z41" s="38"/>
      <c r="AA41" s="39"/>
      <c r="AB41" s="37"/>
      <c r="AC41" s="38"/>
      <c r="AD41" s="38"/>
      <c r="AE41" s="38"/>
      <c r="AF41" s="38"/>
      <c r="AG41" s="39"/>
      <c r="AH41" s="72">
        <v>100</v>
      </c>
      <c r="AI41" s="72"/>
      <c r="AJ41" s="72"/>
      <c r="AK41" s="72"/>
      <c r="AL41" s="72"/>
      <c r="AM41" s="72"/>
      <c r="AN41" s="40">
        <v>2.4</v>
      </c>
      <c r="AO41" s="41"/>
      <c r="AP41" s="41"/>
      <c r="AQ41" s="41"/>
      <c r="AR41" s="41"/>
      <c r="AS41" s="42"/>
      <c r="AT41" s="37"/>
      <c r="AU41" s="38"/>
      <c r="AV41" s="38"/>
      <c r="AW41" s="38"/>
      <c r="AX41" s="38"/>
      <c r="AY41" s="39"/>
      <c r="AZ41" s="40">
        <v>2.4</v>
      </c>
      <c r="BA41" s="41"/>
      <c r="BB41" s="41"/>
      <c r="BC41" s="41"/>
      <c r="BD41" s="41"/>
      <c r="BE41" s="42"/>
      <c r="BF41" s="65">
        <f>0.11594666+0.00405+2.25833341</f>
        <v>2.37833007</v>
      </c>
      <c r="BG41" s="66"/>
      <c r="BH41" s="66"/>
      <c r="BI41" s="66"/>
      <c r="BJ41" s="66"/>
      <c r="BK41" s="67"/>
      <c r="BL41" s="68">
        <f aca="true" t="shared" si="1" ref="BL41:BL46">SUM(AZ41-BF41)</f>
        <v>0.021669929999999837</v>
      </c>
      <c r="BM41" s="68"/>
      <c r="BN41" s="68"/>
      <c r="BO41" s="68"/>
      <c r="BP41" s="68"/>
      <c r="BQ41" s="68"/>
      <c r="BR41" s="58">
        <f>BX41+CD41+CJ41</f>
        <v>-0.021669929999999837</v>
      </c>
      <c r="BS41" s="38"/>
      <c r="BT41" s="38"/>
      <c r="BU41" s="38"/>
      <c r="BV41" s="38"/>
      <c r="BW41" s="39"/>
      <c r="BX41" s="37">
        <f>2.65476731-AZ41</f>
        <v>0.2547673100000001</v>
      </c>
      <c r="BY41" s="38"/>
      <c r="BZ41" s="38"/>
      <c r="CA41" s="38"/>
      <c r="CB41" s="38"/>
      <c r="CC41" s="39"/>
      <c r="CD41" s="37">
        <f>2.19018304-2.65476731</f>
        <v>-0.46458427</v>
      </c>
      <c r="CE41" s="38"/>
      <c r="CF41" s="38"/>
      <c r="CG41" s="38"/>
      <c r="CH41" s="38"/>
      <c r="CI41" s="39"/>
      <c r="CJ41" s="58">
        <f>BF41-2.19018304</f>
        <v>0.1881470300000001</v>
      </c>
      <c r="CK41" s="38"/>
      <c r="CL41" s="38"/>
      <c r="CM41" s="38"/>
      <c r="CN41" s="38"/>
      <c r="CO41" s="39"/>
      <c r="CP41" s="31" t="s">
        <v>307</v>
      </c>
      <c r="CQ41" s="32"/>
      <c r="CR41" s="32"/>
      <c r="CS41" s="32"/>
      <c r="CT41" s="32"/>
      <c r="CU41" s="33"/>
    </row>
    <row r="42" spans="1:99" ht="15.75" customHeight="1">
      <c r="A42" s="69" t="s">
        <v>166</v>
      </c>
      <c r="B42" s="70"/>
      <c r="C42" s="71"/>
      <c r="D42" s="49" t="s">
        <v>240</v>
      </c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47">
        <v>2021</v>
      </c>
      <c r="P42" s="47"/>
      <c r="Q42" s="47"/>
      <c r="R42" s="47"/>
      <c r="S42" s="47"/>
      <c r="T42" s="47"/>
      <c r="U42" s="47"/>
      <c r="V42" s="37">
        <v>2021</v>
      </c>
      <c r="W42" s="38"/>
      <c r="X42" s="38"/>
      <c r="Y42" s="38"/>
      <c r="Z42" s="38"/>
      <c r="AA42" s="39"/>
      <c r="AB42" s="37"/>
      <c r="AC42" s="38"/>
      <c r="AD42" s="38"/>
      <c r="AE42" s="38"/>
      <c r="AF42" s="38"/>
      <c r="AG42" s="39"/>
      <c r="AH42" s="48"/>
      <c r="AI42" s="48"/>
      <c r="AJ42" s="48"/>
      <c r="AK42" s="48"/>
      <c r="AL42" s="48"/>
      <c r="AM42" s="48"/>
      <c r="AN42" s="40">
        <v>0.53</v>
      </c>
      <c r="AO42" s="41"/>
      <c r="AP42" s="41"/>
      <c r="AQ42" s="41"/>
      <c r="AR42" s="41"/>
      <c r="AS42" s="42"/>
      <c r="AT42" s="37"/>
      <c r="AU42" s="38"/>
      <c r="AV42" s="38"/>
      <c r="AW42" s="38"/>
      <c r="AX42" s="38"/>
      <c r="AY42" s="39"/>
      <c r="AZ42" s="40">
        <v>0.53</v>
      </c>
      <c r="BA42" s="41"/>
      <c r="BB42" s="41"/>
      <c r="BC42" s="41"/>
      <c r="BD42" s="41"/>
      <c r="BE42" s="42"/>
      <c r="BF42" s="65">
        <f>0.07042944+0.0045+0.03879972</f>
        <v>0.11372916</v>
      </c>
      <c r="BG42" s="66"/>
      <c r="BH42" s="66"/>
      <c r="BI42" s="66"/>
      <c r="BJ42" s="66"/>
      <c r="BK42" s="67"/>
      <c r="BL42" s="68">
        <f t="shared" si="1"/>
        <v>0.41627084000000003</v>
      </c>
      <c r="BM42" s="68"/>
      <c r="BN42" s="68"/>
      <c r="BO42" s="68"/>
      <c r="BP42" s="68"/>
      <c r="BQ42" s="68"/>
      <c r="BR42" s="73"/>
      <c r="BS42" s="41"/>
      <c r="BT42" s="41"/>
      <c r="BU42" s="41"/>
      <c r="BV42" s="41"/>
      <c r="BW42" s="42"/>
      <c r="BX42" s="40"/>
      <c r="BY42" s="41"/>
      <c r="BZ42" s="41"/>
      <c r="CA42" s="41"/>
      <c r="CB42" s="41"/>
      <c r="CC42" s="42"/>
      <c r="CD42" s="40"/>
      <c r="CE42" s="41"/>
      <c r="CF42" s="41"/>
      <c r="CG42" s="41"/>
      <c r="CH42" s="41"/>
      <c r="CI42" s="42"/>
      <c r="CJ42" s="40"/>
      <c r="CK42" s="41"/>
      <c r="CL42" s="41"/>
      <c r="CM42" s="41"/>
      <c r="CN42" s="41"/>
      <c r="CO42" s="42"/>
      <c r="CP42" s="34"/>
      <c r="CQ42" s="35"/>
      <c r="CR42" s="35"/>
      <c r="CS42" s="35"/>
      <c r="CT42" s="35"/>
      <c r="CU42" s="36"/>
    </row>
    <row r="43" spans="1:99" ht="15.75" customHeight="1">
      <c r="A43" s="69" t="s">
        <v>167</v>
      </c>
      <c r="B43" s="70"/>
      <c r="C43" s="71"/>
      <c r="D43" s="49" t="s">
        <v>241</v>
      </c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47">
        <v>2021</v>
      </c>
      <c r="P43" s="47"/>
      <c r="Q43" s="47"/>
      <c r="R43" s="47"/>
      <c r="S43" s="47"/>
      <c r="T43" s="47"/>
      <c r="U43" s="47"/>
      <c r="V43" s="37">
        <v>2021</v>
      </c>
      <c r="W43" s="38"/>
      <c r="X43" s="38"/>
      <c r="Y43" s="38"/>
      <c r="Z43" s="38"/>
      <c r="AA43" s="39"/>
      <c r="AB43" s="37"/>
      <c r="AC43" s="38"/>
      <c r="AD43" s="38"/>
      <c r="AE43" s="38"/>
      <c r="AF43" s="38"/>
      <c r="AG43" s="39"/>
      <c r="AH43" s="72">
        <v>100</v>
      </c>
      <c r="AI43" s="72"/>
      <c r="AJ43" s="72"/>
      <c r="AK43" s="72"/>
      <c r="AL43" s="72"/>
      <c r="AM43" s="72"/>
      <c r="AN43" s="40">
        <v>0.67</v>
      </c>
      <c r="AO43" s="41"/>
      <c r="AP43" s="41"/>
      <c r="AQ43" s="41"/>
      <c r="AR43" s="41"/>
      <c r="AS43" s="42"/>
      <c r="AT43" s="37"/>
      <c r="AU43" s="38"/>
      <c r="AV43" s="38"/>
      <c r="AW43" s="38"/>
      <c r="AX43" s="38"/>
      <c r="AY43" s="39"/>
      <c r="AZ43" s="40">
        <v>0.67</v>
      </c>
      <c r="BA43" s="41"/>
      <c r="BB43" s="41"/>
      <c r="BC43" s="41"/>
      <c r="BD43" s="41"/>
      <c r="BE43" s="42"/>
      <c r="BF43" s="78">
        <f>0.05322583+0.0009+0.61702024</f>
        <v>0.67114607</v>
      </c>
      <c r="BG43" s="79"/>
      <c r="BH43" s="79"/>
      <c r="BI43" s="79"/>
      <c r="BJ43" s="79"/>
      <c r="BK43" s="80"/>
      <c r="BL43" s="68">
        <f t="shared" si="1"/>
        <v>-0.001146069999999999</v>
      </c>
      <c r="BM43" s="68"/>
      <c r="BN43" s="68"/>
      <c r="BO43" s="68"/>
      <c r="BP43" s="68"/>
      <c r="BQ43" s="68"/>
      <c r="BR43" s="73"/>
      <c r="BS43" s="41"/>
      <c r="BT43" s="41"/>
      <c r="BU43" s="41"/>
      <c r="BV43" s="41"/>
      <c r="BW43" s="42"/>
      <c r="BX43" s="40"/>
      <c r="BY43" s="41"/>
      <c r="BZ43" s="41"/>
      <c r="CA43" s="41"/>
      <c r="CB43" s="41"/>
      <c r="CC43" s="42"/>
      <c r="CD43" s="40"/>
      <c r="CE43" s="41"/>
      <c r="CF43" s="41"/>
      <c r="CG43" s="41"/>
      <c r="CH43" s="41"/>
      <c r="CI43" s="42"/>
      <c r="CJ43" s="40"/>
      <c r="CK43" s="41"/>
      <c r="CL43" s="41"/>
      <c r="CM43" s="41"/>
      <c r="CN43" s="41"/>
      <c r="CO43" s="42"/>
      <c r="CP43" s="31"/>
      <c r="CQ43" s="32"/>
      <c r="CR43" s="32"/>
      <c r="CS43" s="32"/>
      <c r="CT43" s="32"/>
      <c r="CU43" s="33"/>
    </row>
    <row r="44" spans="1:99" ht="15.75" customHeight="1">
      <c r="A44" s="69" t="s">
        <v>238</v>
      </c>
      <c r="B44" s="70"/>
      <c r="C44" s="71"/>
      <c r="D44" s="49" t="s">
        <v>242</v>
      </c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47">
        <v>2021</v>
      </c>
      <c r="P44" s="47"/>
      <c r="Q44" s="47"/>
      <c r="R44" s="47"/>
      <c r="S44" s="47"/>
      <c r="T44" s="47"/>
      <c r="U44" s="47"/>
      <c r="V44" s="37">
        <v>2021</v>
      </c>
      <c r="W44" s="38"/>
      <c r="X44" s="38"/>
      <c r="Y44" s="38"/>
      <c r="Z44" s="38"/>
      <c r="AA44" s="39"/>
      <c r="AB44" s="37"/>
      <c r="AC44" s="38"/>
      <c r="AD44" s="38"/>
      <c r="AE44" s="38"/>
      <c r="AF44" s="38"/>
      <c r="AG44" s="39"/>
      <c r="AH44" s="48"/>
      <c r="AI44" s="48"/>
      <c r="AJ44" s="48"/>
      <c r="AK44" s="48"/>
      <c r="AL44" s="48"/>
      <c r="AM44" s="48"/>
      <c r="AN44" s="40">
        <v>0.53</v>
      </c>
      <c r="AO44" s="41"/>
      <c r="AP44" s="41"/>
      <c r="AQ44" s="41"/>
      <c r="AR44" s="41"/>
      <c r="AS44" s="42"/>
      <c r="AT44" s="37"/>
      <c r="AU44" s="38"/>
      <c r="AV44" s="38"/>
      <c r="AW44" s="38"/>
      <c r="AX44" s="38"/>
      <c r="AY44" s="39"/>
      <c r="AZ44" s="40">
        <v>0.53</v>
      </c>
      <c r="BA44" s="41"/>
      <c r="BB44" s="41"/>
      <c r="BC44" s="41"/>
      <c r="BD44" s="41"/>
      <c r="BE44" s="42"/>
      <c r="BF44" s="65">
        <f>0.03602222+0.00135</f>
        <v>0.03737222</v>
      </c>
      <c r="BG44" s="66"/>
      <c r="BH44" s="66"/>
      <c r="BI44" s="66"/>
      <c r="BJ44" s="66"/>
      <c r="BK44" s="67"/>
      <c r="BL44" s="68">
        <f t="shared" si="1"/>
        <v>0.49262778</v>
      </c>
      <c r="BM44" s="68"/>
      <c r="BN44" s="68"/>
      <c r="BO44" s="68"/>
      <c r="BP44" s="68"/>
      <c r="BQ44" s="68"/>
      <c r="BR44" s="73"/>
      <c r="BS44" s="41"/>
      <c r="BT44" s="41"/>
      <c r="BU44" s="41"/>
      <c r="BV44" s="41"/>
      <c r="BW44" s="42"/>
      <c r="BX44" s="40"/>
      <c r="BY44" s="41"/>
      <c r="BZ44" s="41"/>
      <c r="CA44" s="41"/>
      <c r="CB44" s="41"/>
      <c r="CC44" s="42"/>
      <c r="CD44" s="40"/>
      <c r="CE44" s="41"/>
      <c r="CF44" s="41"/>
      <c r="CG44" s="41"/>
      <c r="CH44" s="41"/>
      <c r="CI44" s="42"/>
      <c r="CJ44" s="40"/>
      <c r="CK44" s="41"/>
      <c r="CL44" s="41"/>
      <c r="CM44" s="41"/>
      <c r="CN44" s="41"/>
      <c r="CO44" s="42"/>
      <c r="CP44" s="34"/>
      <c r="CQ44" s="35"/>
      <c r="CR44" s="35"/>
      <c r="CS44" s="35"/>
      <c r="CT44" s="35"/>
      <c r="CU44" s="36"/>
    </row>
    <row r="45" spans="1:99" ht="15.75" customHeight="1">
      <c r="A45" s="69" t="s">
        <v>239</v>
      </c>
      <c r="B45" s="70"/>
      <c r="C45" s="71"/>
      <c r="D45" s="49" t="s">
        <v>244</v>
      </c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47">
        <v>2021</v>
      </c>
      <c r="P45" s="47"/>
      <c r="Q45" s="47"/>
      <c r="R45" s="47"/>
      <c r="S45" s="47"/>
      <c r="T45" s="47"/>
      <c r="U45" s="47"/>
      <c r="V45" s="37">
        <v>2021</v>
      </c>
      <c r="W45" s="38"/>
      <c r="X45" s="38"/>
      <c r="Y45" s="38"/>
      <c r="Z45" s="38"/>
      <c r="AA45" s="39"/>
      <c r="AB45" s="37"/>
      <c r="AC45" s="38"/>
      <c r="AD45" s="38"/>
      <c r="AE45" s="38"/>
      <c r="AF45" s="38"/>
      <c r="AG45" s="39"/>
      <c r="AH45" s="48"/>
      <c r="AI45" s="48"/>
      <c r="AJ45" s="48"/>
      <c r="AK45" s="48"/>
      <c r="AL45" s="48"/>
      <c r="AM45" s="48"/>
      <c r="AN45" s="40">
        <v>2.54</v>
      </c>
      <c r="AO45" s="41"/>
      <c r="AP45" s="41"/>
      <c r="AQ45" s="41"/>
      <c r="AR45" s="41"/>
      <c r="AS45" s="42"/>
      <c r="AT45" s="37"/>
      <c r="AU45" s="38"/>
      <c r="AV45" s="38"/>
      <c r="AW45" s="38"/>
      <c r="AX45" s="38"/>
      <c r="AY45" s="39"/>
      <c r="AZ45" s="40">
        <v>2.54</v>
      </c>
      <c r="BA45" s="41"/>
      <c r="BB45" s="41"/>
      <c r="BC45" s="41"/>
      <c r="BD45" s="41"/>
      <c r="BE45" s="42"/>
      <c r="BF45" s="65">
        <f>0.11594666+0.00765</f>
        <v>0.12359666000000001</v>
      </c>
      <c r="BG45" s="66"/>
      <c r="BH45" s="66"/>
      <c r="BI45" s="66"/>
      <c r="BJ45" s="66"/>
      <c r="BK45" s="67"/>
      <c r="BL45" s="68">
        <f t="shared" si="1"/>
        <v>2.41640334</v>
      </c>
      <c r="BM45" s="68"/>
      <c r="BN45" s="68"/>
      <c r="BO45" s="68"/>
      <c r="BP45" s="68"/>
      <c r="BQ45" s="68"/>
      <c r="BR45" s="73"/>
      <c r="BS45" s="41"/>
      <c r="BT45" s="41"/>
      <c r="BU45" s="41"/>
      <c r="BV45" s="41"/>
      <c r="BW45" s="42"/>
      <c r="BX45" s="40"/>
      <c r="BY45" s="41"/>
      <c r="BZ45" s="41"/>
      <c r="CA45" s="41"/>
      <c r="CB45" s="41"/>
      <c r="CC45" s="42"/>
      <c r="CD45" s="40"/>
      <c r="CE45" s="41"/>
      <c r="CF45" s="41"/>
      <c r="CG45" s="41"/>
      <c r="CH45" s="41"/>
      <c r="CI45" s="42"/>
      <c r="CJ45" s="40"/>
      <c r="CK45" s="41"/>
      <c r="CL45" s="41"/>
      <c r="CM45" s="41"/>
      <c r="CN45" s="41"/>
      <c r="CO45" s="42"/>
      <c r="CP45" s="34"/>
      <c r="CQ45" s="35"/>
      <c r="CR45" s="35"/>
      <c r="CS45" s="35"/>
      <c r="CT45" s="35"/>
      <c r="CU45" s="36"/>
    </row>
    <row r="46" spans="1:99" ht="15.75" customHeight="1">
      <c r="A46" s="69" t="s">
        <v>243</v>
      </c>
      <c r="B46" s="70"/>
      <c r="C46" s="71"/>
      <c r="D46" s="49" t="s">
        <v>245</v>
      </c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47">
        <v>2021</v>
      </c>
      <c r="P46" s="47"/>
      <c r="Q46" s="47"/>
      <c r="R46" s="47"/>
      <c r="S46" s="47"/>
      <c r="T46" s="47"/>
      <c r="U46" s="47"/>
      <c r="V46" s="37">
        <v>2021</v>
      </c>
      <c r="W46" s="38"/>
      <c r="X46" s="38"/>
      <c r="Y46" s="38"/>
      <c r="Z46" s="38"/>
      <c r="AA46" s="39"/>
      <c r="AB46" s="37"/>
      <c r="AC46" s="38"/>
      <c r="AD46" s="38"/>
      <c r="AE46" s="38"/>
      <c r="AF46" s="38"/>
      <c r="AG46" s="39"/>
      <c r="AH46" s="48"/>
      <c r="AI46" s="48"/>
      <c r="AJ46" s="48"/>
      <c r="AK46" s="48"/>
      <c r="AL46" s="48"/>
      <c r="AM46" s="48"/>
      <c r="AN46" s="40">
        <v>1.2</v>
      </c>
      <c r="AO46" s="41"/>
      <c r="AP46" s="41"/>
      <c r="AQ46" s="41"/>
      <c r="AR46" s="41"/>
      <c r="AS46" s="42"/>
      <c r="AT46" s="37"/>
      <c r="AU46" s="38"/>
      <c r="AV46" s="38"/>
      <c r="AW46" s="38"/>
      <c r="AX46" s="38"/>
      <c r="AY46" s="39"/>
      <c r="AZ46" s="40">
        <v>1.2</v>
      </c>
      <c r="BA46" s="41"/>
      <c r="BB46" s="41"/>
      <c r="BC46" s="41"/>
      <c r="BD46" s="41"/>
      <c r="BE46" s="42"/>
      <c r="BF46" s="65">
        <f>0.07320692+0.00225</f>
        <v>0.07545692</v>
      </c>
      <c r="BG46" s="66"/>
      <c r="BH46" s="66"/>
      <c r="BI46" s="66"/>
      <c r="BJ46" s="66"/>
      <c r="BK46" s="67"/>
      <c r="BL46" s="68">
        <f t="shared" si="1"/>
        <v>1.12454308</v>
      </c>
      <c r="BM46" s="68"/>
      <c r="BN46" s="68"/>
      <c r="BO46" s="68"/>
      <c r="BP46" s="68"/>
      <c r="BQ46" s="68"/>
      <c r="BR46" s="73"/>
      <c r="BS46" s="41"/>
      <c r="BT46" s="41"/>
      <c r="BU46" s="41"/>
      <c r="BV46" s="41"/>
      <c r="BW46" s="42"/>
      <c r="BX46" s="40"/>
      <c r="BY46" s="41"/>
      <c r="BZ46" s="41"/>
      <c r="CA46" s="41"/>
      <c r="CB46" s="41"/>
      <c r="CC46" s="42"/>
      <c r="CD46" s="40"/>
      <c r="CE46" s="41"/>
      <c r="CF46" s="41"/>
      <c r="CG46" s="41"/>
      <c r="CH46" s="41"/>
      <c r="CI46" s="42"/>
      <c r="CJ46" s="40"/>
      <c r="CK46" s="41"/>
      <c r="CL46" s="41"/>
      <c r="CM46" s="41"/>
      <c r="CN46" s="41"/>
      <c r="CO46" s="42"/>
      <c r="CP46" s="34"/>
      <c r="CQ46" s="35"/>
      <c r="CR46" s="35"/>
      <c r="CS46" s="35"/>
      <c r="CT46" s="35"/>
      <c r="CU46" s="36"/>
    </row>
    <row r="47" spans="1:99" ht="23.25" customHeight="1">
      <c r="A47" s="118" t="s">
        <v>168</v>
      </c>
      <c r="B47" s="118"/>
      <c r="C47" s="118"/>
      <c r="D47" s="101" t="s">
        <v>135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3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28"/>
      <c r="AI47" s="28"/>
      <c r="AJ47" s="28"/>
      <c r="AK47" s="28"/>
      <c r="AL47" s="28"/>
      <c r="AM47" s="28"/>
      <c r="AN47" s="77">
        <f>SUM(AN48:AS60)</f>
        <v>7.19</v>
      </c>
      <c r="AO47" s="77"/>
      <c r="AP47" s="77"/>
      <c r="AQ47" s="77"/>
      <c r="AR47" s="77"/>
      <c r="AS47" s="77"/>
      <c r="AT47" s="160"/>
      <c r="AU47" s="160"/>
      <c r="AV47" s="160"/>
      <c r="AW47" s="160"/>
      <c r="AX47" s="160"/>
      <c r="AY47" s="160"/>
      <c r="AZ47" s="77">
        <f>SUM(AZ48:BE60)</f>
        <v>7.19</v>
      </c>
      <c r="BA47" s="77"/>
      <c r="BB47" s="77"/>
      <c r="BC47" s="77"/>
      <c r="BD47" s="77"/>
      <c r="BE47" s="77"/>
      <c r="BF47" s="159">
        <f>SUM(BF48:BK60)</f>
        <v>1.63190362</v>
      </c>
      <c r="BG47" s="159"/>
      <c r="BH47" s="159"/>
      <c r="BI47" s="159"/>
      <c r="BJ47" s="159"/>
      <c r="BK47" s="159"/>
      <c r="BL47" s="77">
        <f>SUM(BL48:BQ60)</f>
        <v>5.55809638</v>
      </c>
      <c r="BM47" s="77"/>
      <c r="BN47" s="77"/>
      <c r="BO47" s="77"/>
      <c r="BP47" s="77"/>
      <c r="BQ47" s="77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34"/>
      <c r="CQ47" s="35"/>
      <c r="CR47" s="35"/>
      <c r="CS47" s="35"/>
      <c r="CT47" s="35"/>
      <c r="CU47" s="36"/>
    </row>
    <row r="48" spans="1:99" ht="15.75">
      <c r="A48" s="86" t="s">
        <v>204</v>
      </c>
      <c r="B48" s="86"/>
      <c r="C48" s="86"/>
      <c r="D48" s="74" t="s">
        <v>252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47">
        <v>2021</v>
      </c>
      <c r="P48" s="47"/>
      <c r="Q48" s="47"/>
      <c r="R48" s="47"/>
      <c r="S48" s="47"/>
      <c r="T48" s="47"/>
      <c r="U48" s="47"/>
      <c r="V48" s="37">
        <v>2021</v>
      </c>
      <c r="W48" s="38"/>
      <c r="X48" s="38"/>
      <c r="Y48" s="38"/>
      <c r="Z48" s="38"/>
      <c r="AA48" s="39"/>
      <c r="AB48" s="74"/>
      <c r="AC48" s="74"/>
      <c r="AD48" s="74"/>
      <c r="AE48" s="74"/>
      <c r="AF48" s="74"/>
      <c r="AG48" s="74"/>
      <c r="AH48" s="48"/>
      <c r="AI48" s="48"/>
      <c r="AJ48" s="48"/>
      <c r="AK48" s="48"/>
      <c r="AL48" s="48"/>
      <c r="AM48" s="48"/>
      <c r="AN48" s="29">
        <v>0.16</v>
      </c>
      <c r="AO48" s="29"/>
      <c r="AP48" s="29"/>
      <c r="AQ48" s="29"/>
      <c r="AR48" s="29"/>
      <c r="AS48" s="29"/>
      <c r="AT48" s="28"/>
      <c r="AU48" s="28"/>
      <c r="AV48" s="28"/>
      <c r="AW48" s="28"/>
      <c r="AX48" s="28"/>
      <c r="AY48" s="28"/>
      <c r="AZ48" s="29">
        <v>0.16</v>
      </c>
      <c r="BA48" s="29"/>
      <c r="BB48" s="29"/>
      <c r="BC48" s="29"/>
      <c r="BD48" s="29"/>
      <c r="BE48" s="29"/>
      <c r="BF48" s="30">
        <f>0.03602222</f>
        <v>0.03602222</v>
      </c>
      <c r="BG48" s="30"/>
      <c r="BH48" s="30"/>
      <c r="BI48" s="30"/>
      <c r="BJ48" s="30"/>
      <c r="BK48" s="30"/>
      <c r="BL48" s="43">
        <f>SUM(AZ48-BF48)</f>
        <v>0.12397778000000001</v>
      </c>
      <c r="BM48" s="44"/>
      <c r="BN48" s="44"/>
      <c r="BO48" s="44"/>
      <c r="BP48" s="44"/>
      <c r="BQ48" s="45"/>
      <c r="BR48" s="52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34"/>
      <c r="CQ48" s="35"/>
      <c r="CR48" s="35"/>
      <c r="CS48" s="35"/>
      <c r="CT48" s="35"/>
      <c r="CU48" s="36"/>
    </row>
    <row r="49" spans="1:99" ht="15.75" customHeight="1">
      <c r="A49" s="86" t="s">
        <v>205</v>
      </c>
      <c r="B49" s="86"/>
      <c r="C49" s="86"/>
      <c r="D49" s="46" t="s">
        <v>253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7">
        <v>2021</v>
      </c>
      <c r="P49" s="47"/>
      <c r="Q49" s="47"/>
      <c r="R49" s="47"/>
      <c r="S49" s="47"/>
      <c r="T49" s="47"/>
      <c r="U49" s="47"/>
      <c r="V49" s="37">
        <v>2021</v>
      </c>
      <c r="W49" s="38"/>
      <c r="X49" s="38"/>
      <c r="Y49" s="38"/>
      <c r="Z49" s="38"/>
      <c r="AA49" s="39"/>
      <c r="AB49" s="47"/>
      <c r="AC49" s="47"/>
      <c r="AD49" s="47"/>
      <c r="AE49" s="47"/>
      <c r="AF49" s="47"/>
      <c r="AG49" s="47"/>
      <c r="AH49" s="48"/>
      <c r="AI49" s="48"/>
      <c r="AJ49" s="48"/>
      <c r="AK49" s="48"/>
      <c r="AL49" s="48"/>
      <c r="AM49" s="48"/>
      <c r="AN49" s="29">
        <v>0.37</v>
      </c>
      <c r="AO49" s="29"/>
      <c r="AP49" s="29"/>
      <c r="AQ49" s="29"/>
      <c r="AR49" s="29"/>
      <c r="AS49" s="29"/>
      <c r="AT49" s="28"/>
      <c r="AU49" s="28"/>
      <c r="AV49" s="28"/>
      <c r="AW49" s="28"/>
      <c r="AX49" s="28"/>
      <c r="AY49" s="28"/>
      <c r="AZ49" s="29">
        <v>0.37</v>
      </c>
      <c r="BA49" s="29"/>
      <c r="BB49" s="29"/>
      <c r="BC49" s="29"/>
      <c r="BD49" s="29"/>
      <c r="BE49" s="29"/>
      <c r="BF49" s="30">
        <v>0.05183708</v>
      </c>
      <c r="BG49" s="30"/>
      <c r="BH49" s="30"/>
      <c r="BI49" s="30"/>
      <c r="BJ49" s="30"/>
      <c r="BK49" s="30"/>
      <c r="BL49" s="43">
        <f aca="true" t="shared" si="2" ref="BL49:BL93">SUM(AZ49-BF49)</f>
        <v>0.31816292</v>
      </c>
      <c r="BM49" s="44"/>
      <c r="BN49" s="44"/>
      <c r="BO49" s="44"/>
      <c r="BP49" s="44"/>
      <c r="BQ49" s="45"/>
      <c r="BR49" s="52"/>
      <c r="BS49" s="28"/>
      <c r="BT49" s="28"/>
      <c r="BU49" s="28"/>
      <c r="BV49" s="28"/>
      <c r="BW49" s="28"/>
      <c r="BX49" s="53"/>
      <c r="BY49" s="53"/>
      <c r="BZ49" s="53"/>
      <c r="CA49" s="53"/>
      <c r="CB49" s="53"/>
      <c r="CC49" s="53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34"/>
      <c r="CQ49" s="35"/>
      <c r="CR49" s="35"/>
      <c r="CS49" s="35"/>
      <c r="CT49" s="35"/>
      <c r="CU49" s="36"/>
    </row>
    <row r="50" spans="1:99" ht="15.75">
      <c r="A50" s="86" t="s">
        <v>206</v>
      </c>
      <c r="B50" s="86"/>
      <c r="C50" s="86"/>
      <c r="D50" s="46" t="s">
        <v>254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>
        <v>2021</v>
      </c>
      <c r="P50" s="47"/>
      <c r="Q50" s="47"/>
      <c r="R50" s="47"/>
      <c r="S50" s="47"/>
      <c r="T50" s="47"/>
      <c r="U50" s="47"/>
      <c r="V50" s="37">
        <v>2021</v>
      </c>
      <c r="W50" s="38"/>
      <c r="X50" s="38"/>
      <c r="Y50" s="38"/>
      <c r="Z50" s="38"/>
      <c r="AA50" s="39"/>
      <c r="AB50" s="74"/>
      <c r="AC50" s="74"/>
      <c r="AD50" s="74"/>
      <c r="AE50" s="74"/>
      <c r="AF50" s="74"/>
      <c r="AG50" s="74"/>
      <c r="AH50" s="48"/>
      <c r="AI50" s="48"/>
      <c r="AJ50" s="48"/>
      <c r="AK50" s="48"/>
      <c r="AL50" s="48"/>
      <c r="AM50" s="48"/>
      <c r="AN50" s="29">
        <v>0.81</v>
      </c>
      <c r="AO50" s="29"/>
      <c r="AP50" s="29"/>
      <c r="AQ50" s="29"/>
      <c r="AR50" s="29"/>
      <c r="AS50" s="29"/>
      <c r="AT50" s="52"/>
      <c r="AU50" s="28"/>
      <c r="AV50" s="28"/>
      <c r="AW50" s="28"/>
      <c r="AX50" s="28"/>
      <c r="AY50" s="28"/>
      <c r="AZ50" s="29">
        <v>0.81</v>
      </c>
      <c r="BA50" s="29"/>
      <c r="BB50" s="29"/>
      <c r="BC50" s="29"/>
      <c r="BD50" s="29"/>
      <c r="BE50" s="29"/>
      <c r="BF50" s="30">
        <f>0.05322583+0.00765</f>
        <v>0.06087583</v>
      </c>
      <c r="BG50" s="30"/>
      <c r="BH50" s="30"/>
      <c r="BI50" s="30"/>
      <c r="BJ50" s="30"/>
      <c r="BK50" s="30"/>
      <c r="BL50" s="43">
        <f t="shared" si="2"/>
        <v>0.7491241700000001</v>
      </c>
      <c r="BM50" s="44"/>
      <c r="BN50" s="44"/>
      <c r="BO50" s="44"/>
      <c r="BP50" s="44"/>
      <c r="BQ50" s="45"/>
      <c r="BR50" s="52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34"/>
      <c r="CQ50" s="35"/>
      <c r="CR50" s="35"/>
      <c r="CS50" s="35"/>
      <c r="CT50" s="35"/>
      <c r="CU50" s="36"/>
    </row>
    <row r="51" spans="1:99" ht="15.75">
      <c r="A51" s="69" t="s">
        <v>207</v>
      </c>
      <c r="B51" s="70"/>
      <c r="C51" s="71"/>
      <c r="D51" s="46" t="s">
        <v>255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7">
        <v>2021</v>
      </c>
      <c r="P51" s="47"/>
      <c r="Q51" s="47"/>
      <c r="R51" s="47"/>
      <c r="S51" s="47"/>
      <c r="T51" s="47"/>
      <c r="U51" s="47"/>
      <c r="V51" s="37">
        <v>2021</v>
      </c>
      <c r="W51" s="38"/>
      <c r="X51" s="38"/>
      <c r="Y51" s="38"/>
      <c r="Z51" s="38"/>
      <c r="AA51" s="39"/>
      <c r="AB51" s="47"/>
      <c r="AC51" s="47"/>
      <c r="AD51" s="47"/>
      <c r="AE51" s="47"/>
      <c r="AF51" s="47"/>
      <c r="AG51" s="47"/>
      <c r="AH51" s="48"/>
      <c r="AI51" s="48"/>
      <c r="AJ51" s="48"/>
      <c r="AK51" s="48"/>
      <c r="AL51" s="48"/>
      <c r="AM51" s="48"/>
      <c r="AN51" s="29">
        <v>0.67</v>
      </c>
      <c r="AO51" s="29"/>
      <c r="AP51" s="29"/>
      <c r="AQ51" s="29"/>
      <c r="AR51" s="29"/>
      <c r="AS51" s="29"/>
      <c r="AT51" s="28"/>
      <c r="AU51" s="28"/>
      <c r="AV51" s="28"/>
      <c r="AW51" s="28"/>
      <c r="AX51" s="28"/>
      <c r="AY51" s="28"/>
      <c r="AZ51" s="29">
        <v>0.67</v>
      </c>
      <c r="BA51" s="29"/>
      <c r="BB51" s="29"/>
      <c r="BC51" s="29"/>
      <c r="BD51" s="29"/>
      <c r="BE51" s="29"/>
      <c r="BF51" s="30">
        <v>0.05183708</v>
      </c>
      <c r="BG51" s="30"/>
      <c r="BH51" s="30"/>
      <c r="BI51" s="30"/>
      <c r="BJ51" s="30"/>
      <c r="BK51" s="30"/>
      <c r="BL51" s="43">
        <f t="shared" si="2"/>
        <v>0.6181629200000001</v>
      </c>
      <c r="BM51" s="44"/>
      <c r="BN51" s="44"/>
      <c r="BO51" s="44"/>
      <c r="BP51" s="44"/>
      <c r="BQ51" s="45"/>
      <c r="BR51" s="52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34"/>
      <c r="CQ51" s="35"/>
      <c r="CR51" s="35"/>
      <c r="CS51" s="35"/>
      <c r="CT51" s="35"/>
      <c r="CU51" s="36"/>
    </row>
    <row r="52" spans="1:99" ht="15.75">
      <c r="A52" s="69" t="s">
        <v>208</v>
      </c>
      <c r="B52" s="70"/>
      <c r="C52" s="71"/>
      <c r="D52" s="46" t="s">
        <v>256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7">
        <v>2021</v>
      </c>
      <c r="P52" s="47"/>
      <c r="Q52" s="47"/>
      <c r="R52" s="47"/>
      <c r="S52" s="47"/>
      <c r="T52" s="47"/>
      <c r="U52" s="47"/>
      <c r="V52" s="37">
        <v>2021</v>
      </c>
      <c r="W52" s="38"/>
      <c r="X52" s="38"/>
      <c r="Y52" s="38"/>
      <c r="Z52" s="38"/>
      <c r="AA52" s="39"/>
      <c r="AB52" s="47"/>
      <c r="AC52" s="47"/>
      <c r="AD52" s="47"/>
      <c r="AE52" s="47"/>
      <c r="AF52" s="47"/>
      <c r="AG52" s="47"/>
      <c r="AH52" s="48"/>
      <c r="AI52" s="48"/>
      <c r="AJ52" s="48"/>
      <c r="AK52" s="48"/>
      <c r="AL52" s="48"/>
      <c r="AM52" s="48"/>
      <c r="AN52" s="29">
        <v>0.08</v>
      </c>
      <c r="AO52" s="29"/>
      <c r="AP52" s="29"/>
      <c r="AQ52" s="29"/>
      <c r="AR52" s="29"/>
      <c r="AS52" s="29"/>
      <c r="AT52" s="28"/>
      <c r="AU52" s="28"/>
      <c r="AV52" s="28"/>
      <c r="AW52" s="28"/>
      <c r="AX52" s="28"/>
      <c r="AY52" s="28"/>
      <c r="AZ52" s="29">
        <v>0.08</v>
      </c>
      <c r="BA52" s="29"/>
      <c r="BB52" s="29"/>
      <c r="BC52" s="29"/>
      <c r="BD52" s="29"/>
      <c r="BE52" s="29"/>
      <c r="BF52" s="30"/>
      <c r="BG52" s="30"/>
      <c r="BH52" s="30"/>
      <c r="BI52" s="30"/>
      <c r="BJ52" s="30"/>
      <c r="BK52" s="30"/>
      <c r="BL52" s="43">
        <f t="shared" si="2"/>
        <v>0.08</v>
      </c>
      <c r="BM52" s="44"/>
      <c r="BN52" s="44"/>
      <c r="BO52" s="44"/>
      <c r="BP52" s="44"/>
      <c r="BQ52" s="45"/>
      <c r="BR52" s="52"/>
      <c r="BS52" s="28"/>
      <c r="BT52" s="28"/>
      <c r="BU52" s="28"/>
      <c r="BV52" s="28"/>
      <c r="BW52" s="28"/>
      <c r="BX52" s="53"/>
      <c r="BY52" s="53"/>
      <c r="BZ52" s="53"/>
      <c r="CA52" s="53"/>
      <c r="CB52" s="53"/>
      <c r="CC52" s="53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49"/>
      <c r="CQ52" s="50"/>
      <c r="CR52" s="50"/>
      <c r="CS52" s="50"/>
      <c r="CT52" s="50"/>
      <c r="CU52" s="51"/>
    </row>
    <row r="53" spans="1:99" ht="15.75" customHeight="1">
      <c r="A53" s="69" t="s">
        <v>209</v>
      </c>
      <c r="B53" s="70"/>
      <c r="C53" s="71"/>
      <c r="D53" s="46" t="s">
        <v>257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7">
        <v>2021</v>
      </c>
      <c r="P53" s="47"/>
      <c r="Q53" s="47"/>
      <c r="R53" s="47"/>
      <c r="S53" s="47"/>
      <c r="T53" s="47"/>
      <c r="U53" s="47"/>
      <c r="V53" s="37">
        <v>2021</v>
      </c>
      <c r="W53" s="38"/>
      <c r="X53" s="38"/>
      <c r="Y53" s="38"/>
      <c r="Z53" s="38"/>
      <c r="AA53" s="39"/>
      <c r="AB53" s="47"/>
      <c r="AC53" s="47"/>
      <c r="AD53" s="47"/>
      <c r="AE53" s="47"/>
      <c r="AF53" s="47"/>
      <c r="AG53" s="47"/>
      <c r="AH53" s="72">
        <v>100</v>
      </c>
      <c r="AI53" s="72"/>
      <c r="AJ53" s="72"/>
      <c r="AK53" s="72"/>
      <c r="AL53" s="72"/>
      <c r="AM53" s="72"/>
      <c r="AN53" s="29">
        <v>1.12</v>
      </c>
      <c r="AO53" s="29"/>
      <c r="AP53" s="29"/>
      <c r="AQ53" s="29"/>
      <c r="AR53" s="29"/>
      <c r="AS53" s="29"/>
      <c r="AT53" s="28"/>
      <c r="AU53" s="28"/>
      <c r="AV53" s="28"/>
      <c r="AW53" s="28"/>
      <c r="AX53" s="28"/>
      <c r="AY53" s="28"/>
      <c r="AZ53" s="29">
        <v>1.12</v>
      </c>
      <c r="BA53" s="29"/>
      <c r="BB53" s="29"/>
      <c r="BC53" s="29"/>
      <c r="BD53" s="29"/>
      <c r="BE53" s="29"/>
      <c r="BF53" s="30">
        <f>0.03270611+0.00315+0.30342551+0.055509</f>
        <v>0.39479062</v>
      </c>
      <c r="BG53" s="30"/>
      <c r="BH53" s="30"/>
      <c r="BI53" s="30"/>
      <c r="BJ53" s="30"/>
      <c r="BK53" s="30"/>
      <c r="BL53" s="43">
        <f t="shared" si="2"/>
        <v>0.7252093800000001</v>
      </c>
      <c r="BM53" s="44"/>
      <c r="BN53" s="44"/>
      <c r="BO53" s="44"/>
      <c r="BP53" s="44"/>
      <c r="BQ53" s="45"/>
      <c r="BR53" s="163">
        <f>BX53+CD53+CJ53</f>
        <v>-0.7512185800000001</v>
      </c>
      <c r="BS53" s="164"/>
      <c r="BT53" s="164"/>
      <c r="BU53" s="164"/>
      <c r="BV53" s="164"/>
      <c r="BW53" s="165"/>
      <c r="BX53" s="174">
        <f>0.53082456-AZ53-AZ54</f>
        <v>-0.7491754400000001</v>
      </c>
      <c r="BY53" s="175"/>
      <c r="BZ53" s="175"/>
      <c r="CA53" s="175"/>
      <c r="CB53" s="175"/>
      <c r="CC53" s="176"/>
      <c r="CD53" s="124">
        <f>0.42908318-0.53082456</f>
        <v>-0.10174137999999999</v>
      </c>
      <c r="CE53" s="125"/>
      <c r="CF53" s="125"/>
      <c r="CG53" s="125"/>
      <c r="CH53" s="125"/>
      <c r="CI53" s="126"/>
      <c r="CJ53" s="163">
        <f>BF53+BF54-0.42908318</f>
        <v>0.09969824000000005</v>
      </c>
      <c r="CK53" s="125"/>
      <c r="CL53" s="125"/>
      <c r="CM53" s="125"/>
      <c r="CN53" s="125"/>
      <c r="CO53" s="126"/>
      <c r="CP53" s="31" t="s">
        <v>308</v>
      </c>
      <c r="CQ53" s="169"/>
      <c r="CR53" s="169"/>
      <c r="CS53" s="169"/>
      <c r="CT53" s="169"/>
      <c r="CU53" s="170"/>
    </row>
    <row r="54" spans="1:99" ht="15.75">
      <c r="A54" s="69" t="s">
        <v>246</v>
      </c>
      <c r="B54" s="70"/>
      <c r="C54" s="71"/>
      <c r="D54" s="46" t="s">
        <v>258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7">
        <v>2021</v>
      </c>
      <c r="P54" s="47"/>
      <c r="Q54" s="47"/>
      <c r="R54" s="47"/>
      <c r="S54" s="47"/>
      <c r="T54" s="47"/>
      <c r="U54" s="47"/>
      <c r="V54" s="37">
        <v>2021</v>
      </c>
      <c r="W54" s="38"/>
      <c r="X54" s="38"/>
      <c r="Y54" s="38"/>
      <c r="Z54" s="38"/>
      <c r="AA54" s="39"/>
      <c r="AB54" s="47"/>
      <c r="AC54" s="47"/>
      <c r="AD54" s="47"/>
      <c r="AE54" s="47"/>
      <c r="AF54" s="47"/>
      <c r="AG54" s="47"/>
      <c r="AH54" s="72">
        <v>100</v>
      </c>
      <c r="AI54" s="72"/>
      <c r="AJ54" s="72"/>
      <c r="AK54" s="72"/>
      <c r="AL54" s="72"/>
      <c r="AM54" s="72"/>
      <c r="AN54" s="29">
        <v>0.16</v>
      </c>
      <c r="AO54" s="29"/>
      <c r="AP54" s="29"/>
      <c r="AQ54" s="29"/>
      <c r="AR54" s="29"/>
      <c r="AS54" s="29"/>
      <c r="AT54" s="28"/>
      <c r="AU54" s="28"/>
      <c r="AV54" s="28"/>
      <c r="AW54" s="28"/>
      <c r="AX54" s="28"/>
      <c r="AY54" s="28"/>
      <c r="AZ54" s="29">
        <v>0.16</v>
      </c>
      <c r="BA54" s="29"/>
      <c r="BB54" s="29"/>
      <c r="BC54" s="29"/>
      <c r="BD54" s="29"/>
      <c r="BE54" s="29"/>
      <c r="BF54" s="30">
        <f>0.005555+0.0027+0.1257358</f>
        <v>0.13399080000000002</v>
      </c>
      <c r="BG54" s="30"/>
      <c r="BH54" s="30"/>
      <c r="BI54" s="30"/>
      <c r="BJ54" s="30"/>
      <c r="BK54" s="30"/>
      <c r="BL54" s="43">
        <f t="shared" si="2"/>
        <v>0.026009199999999982</v>
      </c>
      <c r="BM54" s="44"/>
      <c r="BN54" s="44"/>
      <c r="BO54" s="44"/>
      <c r="BP54" s="44"/>
      <c r="BQ54" s="45"/>
      <c r="BR54" s="166"/>
      <c r="BS54" s="167"/>
      <c r="BT54" s="167"/>
      <c r="BU54" s="167"/>
      <c r="BV54" s="167"/>
      <c r="BW54" s="168"/>
      <c r="BX54" s="177"/>
      <c r="BY54" s="178"/>
      <c r="BZ54" s="178"/>
      <c r="CA54" s="178"/>
      <c r="CB54" s="178"/>
      <c r="CC54" s="179"/>
      <c r="CD54" s="130"/>
      <c r="CE54" s="131"/>
      <c r="CF54" s="131"/>
      <c r="CG54" s="131"/>
      <c r="CH54" s="131"/>
      <c r="CI54" s="132"/>
      <c r="CJ54" s="130"/>
      <c r="CK54" s="131"/>
      <c r="CL54" s="131"/>
      <c r="CM54" s="131"/>
      <c r="CN54" s="131"/>
      <c r="CO54" s="132"/>
      <c r="CP54" s="171"/>
      <c r="CQ54" s="172"/>
      <c r="CR54" s="172"/>
      <c r="CS54" s="172"/>
      <c r="CT54" s="172"/>
      <c r="CU54" s="173"/>
    </row>
    <row r="55" spans="1:99" ht="15.75">
      <c r="A55" s="69" t="s">
        <v>247</v>
      </c>
      <c r="B55" s="70"/>
      <c r="C55" s="71"/>
      <c r="D55" s="46" t="s">
        <v>259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7">
        <v>2021</v>
      </c>
      <c r="P55" s="47"/>
      <c r="Q55" s="47"/>
      <c r="R55" s="47"/>
      <c r="S55" s="47"/>
      <c r="T55" s="47"/>
      <c r="U55" s="47"/>
      <c r="V55" s="37">
        <v>2021</v>
      </c>
      <c r="W55" s="38"/>
      <c r="X55" s="38"/>
      <c r="Y55" s="38"/>
      <c r="Z55" s="38"/>
      <c r="AA55" s="39"/>
      <c r="AB55" s="47"/>
      <c r="AC55" s="47"/>
      <c r="AD55" s="47"/>
      <c r="AE55" s="47"/>
      <c r="AF55" s="47"/>
      <c r="AG55" s="47"/>
      <c r="AH55" s="48"/>
      <c r="AI55" s="48"/>
      <c r="AJ55" s="48"/>
      <c r="AK55" s="48"/>
      <c r="AL55" s="48"/>
      <c r="AM55" s="48"/>
      <c r="AN55" s="29">
        <v>0.3</v>
      </c>
      <c r="AO55" s="29"/>
      <c r="AP55" s="29"/>
      <c r="AQ55" s="29"/>
      <c r="AR55" s="29"/>
      <c r="AS55" s="29"/>
      <c r="AT55" s="28"/>
      <c r="AU55" s="28"/>
      <c r="AV55" s="28"/>
      <c r="AW55" s="28"/>
      <c r="AX55" s="28"/>
      <c r="AY55" s="28"/>
      <c r="AZ55" s="29">
        <v>0.3</v>
      </c>
      <c r="BA55" s="29"/>
      <c r="BB55" s="29"/>
      <c r="BC55" s="29"/>
      <c r="BD55" s="29"/>
      <c r="BE55" s="29"/>
      <c r="BF55" s="30">
        <f>0.05322583+0.03602222</f>
        <v>0.08924805</v>
      </c>
      <c r="BG55" s="30"/>
      <c r="BH55" s="30"/>
      <c r="BI55" s="30"/>
      <c r="BJ55" s="30"/>
      <c r="BK55" s="30"/>
      <c r="BL55" s="43">
        <f t="shared" si="2"/>
        <v>0.21075195</v>
      </c>
      <c r="BM55" s="44"/>
      <c r="BN55" s="44"/>
      <c r="BO55" s="44"/>
      <c r="BP55" s="44"/>
      <c r="BQ55" s="45"/>
      <c r="BR55" s="52"/>
      <c r="BS55" s="28"/>
      <c r="BT55" s="28"/>
      <c r="BU55" s="28"/>
      <c r="BV55" s="28"/>
      <c r="BW55" s="28"/>
      <c r="BX55" s="53"/>
      <c r="BY55" s="53"/>
      <c r="BZ55" s="53"/>
      <c r="CA55" s="53"/>
      <c r="CB55" s="53"/>
      <c r="CC55" s="53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49"/>
      <c r="CQ55" s="50"/>
      <c r="CR55" s="50"/>
      <c r="CS55" s="50"/>
      <c r="CT55" s="50"/>
      <c r="CU55" s="51"/>
    </row>
    <row r="56" spans="1:99" ht="15.75">
      <c r="A56" s="69" t="s">
        <v>248</v>
      </c>
      <c r="B56" s="70"/>
      <c r="C56" s="71"/>
      <c r="D56" s="46" t="s">
        <v>260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7">
        <v>2021</v>
      </c>
      <c r="P56" s="47"/>
      <c r="Q56" s="47"/>
      <c r="R56" s="47"/>
      <c r="S56" s="47"/>
      <c r="T56" s="47"/>
      <c r="U56" s="47"/>
      <c r="V56" s="37">
        <v>2021</v>
      </c>
      <c r="W56" s="38"/>
      <c r="X56" s="38"/>
      <c r="Y56" s="38"/>
      <c r="Z56" s="38"/>
      <c r="AA56" s="39"/>
      <c r="AB56" s="47"/>
      <c r="AC56" s="47"/>
      <c r="AD56" s="47"/>
      <c r="AE56" s="47"/>
      <c r="AF56" s="47"/>
      <c r="AG56" s="47"/>
      <c r="AH56" s="72">
        <v>100</v>
      </c>
      <c r="AI56" s="72"/>
      <c r="AJ56" s="72"/>
      <c r="AK56" s="72"/>
      <c r="AL56" s="72"/>
      <c r="AM56" s="72"/>
      <c r="AN56" s="29">
        <v>0.1</v>
      </c>
      <c r="AO56" s="29"/>
      <c r="AP56" s="29"/>
      <c r="AQ56" s="29"/>
      <c r="AR56" s="29"/>
      <c r="AS56" s="29"/>
      <c r="AT56" s="28"/>
      <c r="AU56" s="28"/>
      <c r="AV56" s="28"/>
      <c r="AW56" s="28"/>
      <c r="AX56" s="28"/>
      <c r="AY56" s="28"/>
      <c r="AZ56" s="29">
        <v>0.1</v>
      </c>
      <c r="BA56" s="29"/>
      <c r="BB56" s="29"/>
      <c r="BC56" s="29"/>
      <c r="BD56" s="29"/>
      <c r="BE56" s="29"/>
      <c r="BF56" s="30">
        <v>0.1</v>
      </c>
      <c r="BG56" s="30"/>
      <c r="BH56" s="30"/>
      <c r="BI56" s="30"/>
      <c r="BJ56" s="30"/>
      <c r="BK56" s="30"/>
      <c r="BL56" s="43">
        <f t="shared" si="2"/>
        <v>0</v>
      </c>
      <c r="BM56" s="44"/>
      <c r="BN56" s="44"/>
      <c r="BO56" s="44"/>
      <c r="BP56" s="44"/>
      <c r="BQ56" s="45"/>
      <c r="BR56" s="52"/>
      <c r="BS56" s="28"/>
      <c r="BT56" s="28"/>
      <c r="BU56" s="28"/>
      <c r="BV56" s="28"/>
      <c r="BW56" s="28"/>
      <c r="BX56" s="53"/>
      <c r="BY56" s="53"/>
      <c r="BZ56" s="53"/>
      <c r="CA56" s="53"/>
      <c r="CB56" s="53"/>
      <c r="CC56" s="53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31"/>
      <c r="CQ56" s="32"/>
      <c r="CR56" s="32"/>
      <c r="CS56" s="32"/>
      <c r="CT56" s="32"/>
      <c r="CU56" s="33"/>
    </row>
    <row r="57" spans="1:99" ht="15.75">
      <c r="A57" s="69" t="s">
        <v>249</v>
      </c>
      <c r="B57" s="70"/>
      <c r="C57" s="71"/>
      <c r="D57" s="46" t="s">
        <v>261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7">
        <v>2021</v>
      </c>
      <c r="P57" s="47"/>
      <c r="Q57" s="47"/>
      <c r="R57" s="47"/>
      <c r="S57" s="47"/>
      <c r="T57" s="47"/>
      <c r="U57" s="47"/>
      <c r="V57" s="37">
        <v>2021</v>
      </c>
      <c r="W57" s="38"/>
      <c r="X57" s="38"/>
      <c r="Y57" s="38"/>
      <c r="Z57" s="38"/>
      <c r="AA57" s="39"/>
      <c r="AB57" s="47"/>
      <c r="AC57" s="47"/>
      <c r="AD57" s="47"/>
      <c r="AE57" s="47"/>
      <c r="AF57" s="47"/>
      <c r="AG57" s="47"/>
      <c r="AH57" s="72">
        <v>100</v>
      </c>
      <c r="AI57" s="72"/>
      <c r="AJ57" s="72"/>
      <c r="AK57" s="72"/>
      <c r="AL57" s="72"/>
      <c r="AM57" s="72"/>
      <c r="AN57" s="29">
        <v>0.13</v>
      </c>
      <c r="AO57" s="29"/>
      <c r="AP57" s="29"/>
      <c r="AQ57" s="29"/>
      <c r="AR57" s="29"/>
      <c r="AS57" s="29"/>
      <c r="AT57" s="28"/>
      <c r="AU57" s="28"/>
      <c r="AV57" s="28"/>
      <c r="AW57" s="28"/>
      <c r="AX57" s="28"/>
      <c r="AY57" s="28"/>
      <c r="AZ57" s="29">
        <v>0.13</v>
      </c>
      <c r="BA57" s="29"/>
      <c r="BB57" s="29"/>
      <c r="BC57" s="29"/>
      <c r="BD57" s="29"/>
      <c r="BE57" s="29"/>
      <c r="BF57" s="30">
        <f>0.03324472+0.0009+0.08224061</f>
        <v>0.11638533000000001</v>
      </c>
      <c r="BG57" s="30"/>
      <c r="BH57" s="30"/>
      <c r="BI57" s="30"/>
      <c r="BJ57" s="30"/>
      <c r="BK57" s="30"/>
      <c r="BL57" s="43">
        <f t="shared" si="2"/>
        <v>0.013614669999999995</v>
      </c>
      <c r="BM57" s="44"/>
      <c r="BN57" s="44"/>
      <c r="BO57" s="44"/>
      <c r="BP57" s="44"/>
      <c r="BQ57" s="45"/>
      <c r="BR57" s="54">
        <f>BX57+CD57+CJ57</f>
        <v>-0.013614669999999995</v>
      </c>
      <c r="BS57" s="55"/>
      <c r="BT57" s="55"/>
      <c r="BU57" s="55"/>
      <c r="BV57" s="55"/>
      <c r="BW57" s="55"/>
      <c r="BX57" s="56">
        <f>0.10551745-AZ57</f>
        <v>-0.024482550000000006</v>
      </c>
      <c r="BY57" s="57"/>
      <c r="BZ57" s="57"/>
      <c r="CA57" s="57"/>
      <c r="CB57" s="57"/>
      <c r="CC57" s="57"/>
      <c r="CD57" s="55">
        <f>0.08465615-0.10551745</f>
        <v>-0.0208613</v>
      </c>
      <c r="CE57" s="55"/>
      <c r="CF57" s="55"/>
      <c r="CG57" s="55"/>
      <c r="CH57" s="55"/>
      <c r="CI57" s="55"/>
      <c r="CJ57" s="58">
        <f>BF57-0.08465615</f>
        <v>0.03172918000000001</v>
      </c>
      <c r="CK57" s="38"/>
      <c r="CL57" s="38"/>
      <c r="CM57" s="38"/>
      <c r="CN57" s="38"/>
      <c r="CO57" s="39"/>
      <c r="CP57" s="31" t="s">
        <v>308</v>
      </c>
      <c r="CQ57" s="32"/>
      <c r="CR57" s="32"/>
      <c r="CS57" s="32"/>
      <c r="CT57" s="32"/>
      <c r="CU57" s="33"/>
    </row>
    <row r="58" spans="1:99" ht="20.25" customHeight="1">
      <c r="A58" s="69" t="s">
        <v>250</v>
      </c>
      <c r="B58" s="70"/>
      <c r="C58" s="71"/>
      <c r="D58" s="46" t="s">
        <v>262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7">
        <v>2021</v>
      </c>
      <c r="P58" s="47"/>
      <c r="Q58" s="47"/>
      <c r="R58" s="47"/>
      <c r="S58" s="47"/>
      <c r="T58" s="47"/>
      <c r="U58" s="47"/>
      <c r="V58" s="37">
        <v>2021</v>
      </c>
      <c r="W58" s="38"/>
      <c r="X58" s="38"/>
      <c r="Y58" s="38"/>
      <c r="Z58" s="38"/>
      <c r="AA58" s="39"/>
      <c r="AB58" s="47"/>
      <c r="AC58" s="47"/>
      <c r="AD58" s="47"/>
      <c r="AE58" s="47"/>
      <c r="AF58" s="47"/>
      <c r="AG58" s="47"/>
      <c r="AH58" s="72">
        <v>100</v>
      </c>
      <c r="AI58" s="72"/>
      <c r="AJ58" s="72"/>
      <c r="AK58" s="72"/>
      <c r="AL58" s="72"/>
      <c r="AM58" s="72"/>
      <c r="AN58" s="29">
        <v>0.45</v>
      </c>
      <c r="AO58" s="29"/>
      <c r="AP58" s="29"/>
      <c r="AQ58" s="29"/>
      <c r="AR58" s="29"/>
      <c r="AS58" s="29"/>
      <c r="AT58" s="28"/>
      <c r="AU58" s="28"/>
      <c r="AV58" s="28"/>
      <c r="AW58" s="28"/>
      <c r="AX58" s="28"/>
      <c r="AY58" s="28"/>
      <c r="AZ58" s="29">
        <v>0.45</v>
      </c>
      <c r="BA58" s="29"/>
      <c r="BB58" s="29"/>
      <c r="BC58" s="29"/>
      <c r="BD58" s="29"/>
      <c r="BE58" s="29"/>
      <c r="BF58" s="30">
        <f>0.03324472+0.37054685</f>
        <v>0.40379157</v>
      </c>
      <c r="BG58" s="30"/>
      <c r="BH58" s="30"/>
      <c r="BI58" s="30"/>
      <c r="BJ58" s="30"/>
      <c r="BK58" s="30"/>
      <c r="BL58" s="43">
        <f t="shared" si="2"/>
        <v>0.04620843000000002</v>
      </c>
      <c r="BM58" s="44"/>
      <c r="BN58" s="44"/>
      <c r="BO58" s="44"/>
      <c r="BP58" s="44"/>
      <c r="BQ58" s="45"/>
      <c r="BR58" s="163">
        <f>BX58+CD58+CJ58</f>
        <v>-0.08822019</v>
      </c>
      <c r="BS58" s="164"/>
      <c r="BT58" s="164"/>
      <c r="BU58" s="164"/>
      <c r="BV58" s="164"/>
      <c r="BW58" s="165"/>
      <c r="BX58" s="174">
        <f>0.46886224-AZ58-AZ59</f>
        <v>-0.08113776000000003</v>
      </c>
      <c r="BY58" s="175"/>
      <c r="BZ58" s="175"/>
      <c r="CA58" s="175"/>
      <c r="CB58" s="175"/>
      <c r="CC58" s="176"/>
      <c r="CD58" s="124">
        <f>0.37899698-0.46886224</f>
        <v>-0.08986526</v>
      </c>
      <c r="CE58" s="125"/>
      <c r="CF58" s="125"/>
      <c r="CG58" s="125"/>
      <c r="CH58" s="125"/>
      <c r="CI58" s="126"/>
      <c r="CJ58" s="163">
        <f>BF58+BF59-0.37899698</f>
        <v>0.08278283000000003</v>
      </c>
      <c r="CK58" s="125"/>
      <c r="CL58" s="125"/>
      <c r="CM58" s="125"/>
      <c r="CN58" s="125"/>
      <c r="CO58" s="126"/>
      <c r="CP58" s="31" t="s">
        <v>309</v>
      </c>
      <c r="CQ58" s="169"/>
      <c r="CR58" s="169"/>
      <c r="CS58" s="169"/>
      <c r="CT58" s="169"/>
      <c r="CU58" s="170"/>
    </row>
    <row r="59" spans="1:99" ht="15.75" customHeight="1">
      <c r="A59" s="69" t="s">
        <v>251</v>
      </c>
      <c r="B59" s="70"/>
      <c r="C59" s="71"/>
      <c r="D59" s="46" t="s">
        <v>264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7">
        <v>2021</v>
      </c>
      <c r="P59" s="47"/>
      <c r="Q59" s="47"/>
      <c r="R59" s="47"/>
      <c r="S59" s="47"/>
      <c r="T59" s="47"/>
      <c r="U59" s="47"/>
      <c r="V59" s="37">
        <v>2021</v>
      </c>
      <c r="W59" s="38"/>
      <c r="X59" s="38"/>
      <c r="Y59" s="38"/>
      <c r="Z59" s="38"/>
      <c r="AA59" s="39"/>
      <c r="AB59" s="47"/>
      <c r="AC59" s="47"/>
      <c r="AD59" s="47"/>
      <c r="AE59" s="47"/>
      <c r="AF59" s="47"/>
      <c r="AG59" s="47"/>
      <c r="AH59" s="72">
        <v>100</v>
      </c>
      <c r="AI59" s="72"/>
      <c r="AJ59" s="72"/>
      <c r="AK59" s="72"/>
      <c r="AL59" s="72"/>
      <c r="AM59" s="72"/>
      <c r="AN59" s="29">
        <v>0.1</v>
      </c>
      <c r="AO59" s="29"/>
      <c r="AP59" s="29"/>
      <c r="AQ59" s="29"/>
      <c r="AR59" s="29"/>
      <c r="AS59" s="29"/>
      <c r="AT59" s="28"/>
      <c r="AU59" s="28"/>
      <c r="AV59" s="28"/>
      <c r="AW59" s="28"/>
      <c r="AX59" s="28"/>
      <c r="AY59" s="28"/>
      <c r="AZ59" s="29">
        <v>0.1</v>
      </c>
      <c r="BA59" s="29"/>
      <c r="BB59" s="29"/>
      <c r="BC59" s="29"/>
      <c r="BD59" s="29"/>
      <c r="BE59" s="29"/>
      <c r="BF59" s="30">
        <f>0.05438824+0.0036</f>
        <v>0.057988239999999996</v>
      </c>
      <c r="BG59" s="30"/>
      <c r="BH59" s="30"/>
      <c r="BI59" s="30"/>
      <c r="BJ59" s="30"/>
      <c r="BK59" s="30"/>
      <c r="BL59" s="43">
        <f t="shared" si="2"/>
        <v>0.04201176000000001</v>
      </c>
      <c r="BM59" s="44"/>
      <c r="BN59" s="44"/>
      <c r="BO59" s="44"/>
      <c r="BP59" s="44"/>
      <c r="BQ59" s="45"/>
      <c r="BR59" s="166"/>
      <c r="BS59" s="167"/>
      <c r="BT59" s="167"/>
      <c r="BU59" s="167"/>
      <c r="BV59" s="167"/>
      <c r="BW59" s="168"/>
      <c r="BX59" s="177"/>
      <c r="BY59" s="178"/>
      <c r="BZ59" s="178"/>
      <c r="CA59" s="178"/>
      <c r="CB59" s="178"/>
      <c r="CC59" s="179"/>
      <c r="CD59" s="130"/>
      <c r="CE59" s="131"/>
      <c r="CF59" s="131"/>
      <c r="CG59" s="131"/>
      <c r="CH59" s="131"/>
      <c r="CI59" s="132"/>
      <c r="CJ59" s="130"/>
      <c r="CK59" s="131"/>
      <c r="CL59" s="131"/>
      <c r="CM59" s="131"/>
      <c r="CN59" s="131"/>
      <c r="CO59" s="132"/>
      <c r="CP59" s="171"/>
      <c r="CQ59" s="172"/>
      <c r="CR59" s="172"/>
      <c r="CS59" s="172"/>
      <c r="CT59" s="172"/>
      <c r="CU59" s="173"/>
    </row>
    <row r="60" spans="1:99" ht="15.75">
      <c r="A60" s="69" t="s">
        <v>263</v>
      </c>
      <c r="B60" s="70"/>
      <c r="C60" s="71"/>
      <c r="D60" s="46" t="s">
        <v>169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7">
        <v>2021</v>
      </c>
      <c r="P60" s="47"/>
      <c r="Q60" s="47"/>
      <c r="R60" s="47"/>
      <c r="S60" s="47"/>
      <c r="T60" s="47"/>
      <c r="U60" s="47"/>
      <c r="V60" s="37">
        <v>2021</v>
      </c>
      <c r="W60" s="38"/>
      <c r="X60" s="38"/>
      <c r="Y60" s="38"/>
      <c r="Z60" s="38"/>
      <c r="AA60" s="39"/>
      <c r="AB60" s="47"/>
      <c r="AC60" s="47"/>
      <c r="AD60" s="47"/>
      <c r="AE60" s="47"/>
      <c r="AF60" s="47"/>
      <c r="AG60" s="47"/>
      <c r="AH60" s="48"/>
      <c r="AI60" s="48"/>
      <c r="AJ60" s="48"/>
      <c r="AK60" s="48"/>
      <c r="AL60" s="48"/>
      <c r="AM60" s="48"/>
      <c r="AN60" s="29">
        <v>2.74</v>
      </c>
      <c r="AO60" s="29"/>
      <c r="AP60" s="29"/>
      <c r="AQ60" s="29"/>
      <c r="AR60" s="29"/>
      <c r="AS60" s="29"/>
      <c r="AT60" s="28"/>
      <c r="AU60" s="28"/>
      <c r="AV60" s="28"/>
      <c r="AW60" s="28"/>
      <c r="AX60" s="28"/>
      <c r="AY60" s="28"/>
      <c r="AZ60" s="29">
        <v>2.74</v>
      </c>
      <c r="BA60" s="29"/>
      <c r="BB60" s="29"/>
      <c r="BC60" s="29"/>
      <c r="BD60" s="29"/>
      <c r="BE60" s="29"/>
      <c r="BF60" s="30">
        <f>0.01136419+0.00725956+0.01530426+0.01444942+0.02032977+0.01793335+0.01333518+0.00918149+0.01299244+0.00627066+0.00671648</f>
        <v>0.1351368</v>
      </c>
      <c r="BG60" s="30"/>
      <c r="BH60" s="30"/>
      <c r="BI60" s="30"/>
      <c r="BJ60" s="30"/>
      <c r="BK60" s="30"/>
      <c r="BL60" s="43">
        <f t="shared" si="2"/>
        <v>2.6048632</v>
      </c>
      <c r="BM60" s="44"/>
      <c r="BN60" s="44"/>
      <c r="BO60" s="44"/>
      <c r="BP60" s="44"/>
      <c r="BQ60" s="45"/>
      <c r="BR60" s="52"/>
      <c r="BS60" s="28"/>
      <c r="BT60" s="28"/>
      <c r="BU60" s="28"/>
      <c r="BV60" s="28"/>
      <c r="BW60" s="28"/>
      <c r="BX60" s="53"/>
      <c r="BY60" s="53"/>
      <c r="BZ60" s="53"/>
      <c r="CA60" s="53"/>
      <c r="CB60" s="53"/>
      <c r="CC60" s="53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130"/>
      <c r="CQ60" s="131"/>
      <c r="CR60" s="131"/>
      <c r="CS60" s="131"/>
      <c r="CT60" s="131"/>
      <c r="CU60" s="132"/>
    </row>
    <row r="61" spans="1:99" ht="15.75">
      <c r="A61" s="118" t="s">
        <v>170</v>
      </c>
      <c r="B61" s="118"/>
      <c r="C61" s="118"/>
      <c r="D61" s="109" t="s">
        <v>136</v>
      </c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28"/>
      <c r="AI61" s="28"/>
      <c r="AJ61" s="28"/>
      <c r="AK61" s="28"/>
      <c r="AL61" s="28"/>
      <c r="AM61" s="28"/>
      <c r="AN61" s="77">
        <f>SUM(AN62:AS94)</f>
        <v>15.938000000000002</v>
      </c>
      <c r="AO61" s="77"/>
      <c r="AP61" s="77"/>
      <c r="AQ61" s="77"/>
      <c r="AR61" s="77"/>
      <c r="AS61" s="77"/>
      <c r="AT61" s="28"/>
      <c r="AU61" s="28"/>
      <c r="AV61" s="28"/>
      <c r="AW61" s="28"/>
      <c r="AX61" s="28"/>
      <c r="AY61" s="28"/>
      <c r="AZ61" s="77">
        <f>SUM(AZ62:BE94)</f>
        <v>15.938000000000002</v>
      </c>
      <c r="BA61" s="77"/>
      <c r="BB61" s="77"/>
      <c r="BC61" s="77"/>
      <c r="BD61" s="77"/>
      <c r="BE61" s="77"/>
      <c r="BF61" s="116">
        <f>SUM(BF62:BK94)</f>
        <v>7.194853600000002</v>
      </c>
      <c r="BG61" s="116"/>
      <c r="BH61" s="116"/>
      <c r="BI61" s="116"/>
      <c r="BJ61" s="116"/>
      <c r="BK61" s="116"/>
      <c r="BL61" s="105">
        <f t="shared" si="2"/>
        <v>8.7431464</v>
      </c>
      <c r="BM61" s="106"/>
      <c r="BN61" s="106"/>
      <c r="BO61" s="106"/>
      <c r="BP61" s="106"/>
      <c r="BQ61" s="107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74"/>
      <c r="CQ61" s="74"/>
      <c r="CR61" s="74"/>
      <c r="CS61" s="74"/>
      <c r="CT61" s="74"/>
      <c r="CU61" s="74"/>
    </row>
    <row r="62" spans="1:99" ht="15.75">
      <c r="A62" s="87" t="s">
        <v>171</v>
      </c>
      <c r="B62" s="87"/>
      <c r="C62" s="87"/>
      <c r="D62" s="49" t="s">
        <v>265</v>
      </c>
      <c r="E62" s="50"/>
      <c r="F62" s="50"/>
      <c r="G62" s="50"/>
      <c r="H62" s="50"/>
      <c r="I62" s="50"/>
      <c r="J62" s="50"/>
      <c r="K62" s="50"/>
      <c r="L62" s="50"/>
      <c r="M62" s="50"/>
      <c r="N62" s="51"/>
      <c r="O62" s="47">
        <v>2021</v>
      </c>
      <c r="P62" s="47"/>
      <c r="Q62" s="47"/>
      <c r="R62" s="47"/>
      <c r="S62" s="47"/>
      <c r="T62" s="47"/>
      <c r="U62" s="47"/>
      <c r="V62" s="37">
        <v>2021</v>
      </c>
      <c r="W62" s="38"/>
      <c r="X62" s="38"/>
      <c r="Y62" s="38"/>
      <c r="Z62" s="38"/>
      <c r="AA62" s="39"/>
      <c r="AB62" s="74"/>
      <c r="AC62" s="74"/>
      <c r="AD62" s="74"/>
      <c r="AE62" s="74"/>
      <c r="AF62" s="74"/>
      <c r="AG62" s="74"/>
      <c r="AH62" s="48"/>
      <c r="AI62" s="48"/>
      <c r="AJ62" s="48"/>
      <c r="AK62" s="48"/>
      <c r="AL62" s="48"/>
      <c r="AM62" s="48"/>
      <c r="AN62" s="117">
        <v>0.03</v>
      </c>
      <c r="AO62" s="117"/>
      <c r="AP62" s="117"/>
      <c r="AQ62" s="117"/>
      <c r="AR62" s="117"/>
      <c r="AS62" s="117"/>
      <c r="AT62" s="28"/>
      <c r="AU62" s="28"/>
      <c r="AV62" s="28"/>
      <c r="AW62" s="28"/>
      <c r="AX62" s="28"/>
      <c r="AY62" s="28"/>
      <c r="AZ62" s="117">
        <v>0.03</v>
      </c>
      <c r="BA62" s="117"/>
      <c r="BB62" s="117"/>
      <c r="BC62" s="117"/>
      <c r="BD62" s="117"/>
      <c r="BE62" s="117"/>
      <c r="BF62" s="30">
        <v>0</v>
      </c>
      <c r="BG62" s="30"/>
      <c r="BH62" s="30"/>
      <c r="BI62" s="30"/>
      <c r="BJ62" s="30"/>
      <c r="BK62" s="30"/>
      <c r="BL62" s="43">
        <f t="shared" si="2"/>
        <v>0.03</v>
      </c>
      <c r="BM62" s="44"/>
      <c r="BN62" s="44"/>
      <c r="BO62" s="44"/>
      <c r="BP62" s="44"/>
      <c r="BQ62" s="45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74"/>
      <c r="CQ62" s="74"/>
      <c r="CR62" s="74"/>
      <c r="CS62" s="74"/>
      <c r="CT62" s="74"/>
      <c r="CU62" s="74"/>
    </row>
    <row r="63" spans="1:99" ht="15.75">
      <c r="A63" s="87" t="s">
        <v>172</v>
      </c>
      <c r="B63" s="87"/>
      <c r="C63" s="87"/>
      <c r="D63" s="49" t="s">
        <v>266</v>
      </c>
      <c r="E63" s="50"/>
      <c r="F63" s="50"/>
      <c r="G63" s="50"/>
      <c r="H63" s="50"/>
      <c r="I63" s="50"/>
      <c r="J63" s="50"/>
      <c r="K63" s="50"/>
      <c r="L63" s="50"/>
      <c r="M63" s="50"/>
      <c r="N63" s="51"/>
      <c r="O63" s="47">
        <v>2021</v>
      </c>
      <c r="P63" s="47"/>
      <c r="Q63" s="47"/>
      <c r="R63" s="47"/>
      <c r="S63" s="47"/>
      <c r="T63" s="47"/>
      <c r="U63" s="47"/>
      <c r="V63" s="37">
        <v>2021</v>
      </c>
      <c r="W63" s="38"/>
      <c r="X63" s="38"/>
      <c r="Y63" s="38"/>
      <c r="Z63" s="38"/>
      <c r="AA63" s="39"/>
      <c r="AB63" s="74"/>
      <c r="AC63" s="74"/>
      <c r="AD63" s="74"/>
      <c r="AE63" s="74"/>
      <c r="AF63" s="74"/>
      <c r="AG63" s="74"/>
      <c r="AH63" s="48"/>
      <c r="AI63" s="48"/>
      <c r="AJ63" s="48"/>
      <c r="AK63" s="48"/>
      <c r="AL63" s="48"/>
      <c r="AM63" s="48"/>
      <c r="AN63" s="117">
        <v>0.474</v>
      </c>
      <c r="AO63" s="117"/>
      <c r="AP63" s="117"/>
      <c r="AQ63" s="117"/>
      <c r="AR63" s="117"/>
      <c r="AS63" s="117"/>
      <c r="AT63" s="28"/>
      <c r="AU63" s="28"/>
      <c r="AV63" s="28"/>
      <c r="AW63" s="28"/>
      <c r="AX63" s="28"/>
      <c r="AY63" s="28"/>
      <c r="AZ63" s="117">
        <v>0.474</v>
      </c>
      <c r="BA63" s="117"/>
      <c r="BB63" s="117"/>
      <c r="BC63" s="117"/>
      <c r="BD63" s="117"/>
      <c r="BE63" s="117"/>
      <c r="BF63" s="30">
        <f>0.06859843+0.2</f>
        <v>0.26859843</v>
      </c>
      <c r="BG63" s="30"/>
      <c r="BH63" s="30"/>
      <c r="BI63" s="30"/>
      <c r="BJ63" s="30"/>
      <c r="BK63" s="30"/>
      <c r="BL63" s="43">
        <f t="shared" si="2"/>
        <v>0.20540156999999998</v>
      </c>
      <c r="BM63" s="44"/>
      <c r="BN63" s="44"/>
      <c r="BO63" s="44"/>
      <c r="BP63" s="44"/>
      <c r="BQ63" s="45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74"/>
      <c r="CQ63" s="74"/>
      <c r="CR63" s="74"/>
      <c r="CS63" s="74"/>
      <c r="CT63" s="74"/>
      <c r="CU63" s="74"/>
    </row>
    <row r="64" spans="1:99" ht="15.75">
      <c r="A64" s="87" t="s">
        <v>173</v>
      </c>
      <c r="B64" s="87"/>
      <c r="C64" s="87"/>
      <c r="D64" s="49" t="s">
        <v>267</v>
      </c>
      <c r="E64" s="50"/>
      <c r="F64" s="50"/>
      <c r="G64" s="50"/>
      <c r="H64" s="50"/>
      <c r="I64" s="50"/>
      <c r="J64" s="50"/>
      <c r="K64" s="50"/>
      <c r="L64" s="50"/>
      <c r="M64" s="50"/>
      <c r="N64" s="51"/>
      <c r="O64" s="47">
        <v>2021</v>
      </c>
      <c r="P64" s="47"/>
      <c r="Q64" s="47"/>
      <c r="R64" s="47"/>
      <c r="S64" s="47"/>
      <c r="T64" s="47"/>
      <c r="U64" s="47"/>
      <c r="V64" s="37">
        <v>2021</v>
      </c>
      <c r="W64" s="38"/>
      <c r="X64" s="38"/>
      <c r="Y64" s="38"/>
      <c r="Z64" s="38"/>
      <c r="AA64" s="39"/>
      <c r="AB64" s="74"/>
      <c r="AC64" s="74"/>
      <c r="AD64" s="74"/>
      <c r="AE64" s="74"/>
      <c r="AF64" s="74"/>
      <c r="AG64" s="74"/>
      <c r="AH64" s="48"/>
      <c r="AI64" s="48"/>
      <c r="AJ64" s="48"/>
      <c r="AK64" s="48"/>
      <c r="AL64" s="48"/>
      <c r="AM64" s="48"/>
      <c r="AN64" s="117">
        <v>0.41</v>
      </c>
      <c r="AO64" s="117"/>
      <c r="AP64" s="117"/>
      <c r="AQ64" s="117"/>
      <c r="AR64" s="117"/>
      <c r="AS64" s="117"/>
      <c r="AT64" s="28"/>
      <c r="AU64" s="28"/>
      <c r="AV64" s="28"/>
      <c r="AW64" s="28"/>
      <c r="AX64" s="28"/>
      <c r="AY64" s="28"/>
      <c r="AZ64" s="117">
        <v>0.41</v>
      </c>
      <c r="BA64" s="117"/>
      <c r="BB64" s="117"/>
      <c r="BC64" s="117"/>
      <c r="BD64" s="117"/>
      <c r="BE64" s="117"/>
      <c r="BF64" s="30">
        <f>0.09580174+0.224498</f>
        <v>0.32029974</v>
      </c>
      <c r="BG64" s="30"/>
      <c r="BH64" s="30"/>
      <c r="BI64" s="30"/>
      <c r="BJ64" s="30"/>
      <c r="BK64" s="30"/>
      <c r="BL64" s="43">
        <f t="shared" si="2"/>
        <v>0.08970025999999998</v>
      </c>
      <c r="BM64" s="44"/>
      <c r="BN64" s="44"/>
      <c r="BO64" s="44"/>
      <c r="BP64" s="44"/>
      <c r="BQ64" s="45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74"/>
      <c r="CQ64" s="74"/>
      <c r="CR64" s="74"/>
      <c r="CS64" s="74"/>
      <c r="CT64" s="74"/>
      <c r="CU64" s="74"/>
    </row>
    <row r="65" spans="1:99" ht="15.75">
      <c r="A65" s="87" t="s">
        <v>174</v>
      </c>
      <c r="B65" s="87"/>
      <c r="C65" s="87"/>
      <c r="D65" s="49" t="s">
        <v>268</v>
      </c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47">
        <v>2021</v>
      </c>
      <c r="P65" s="47"/>
      <c r="Q65" s="47"/>
      <c r="R65" s="47"/>
      <c r="S65" s="47"/>
      <c r="T65" s="47"/>
      <c r="U65" s="47"/>
      <c r="V65" s="37">
        <v>2021</v>
      </c>
      <c r="W65" s="38"/>
      <c r="X65" s="38"/>
      <c r="Y65" s="38"/>
      <c r="Z65" s="38"/>
      <c r="AA65" s="39"/>
      <c r="AB65" s="74"/>
      <c r="AC65" s="74"/>
      <c r="AD65" s="74"/>
      <c r="AE65" s="74"/>
      <c r="AF65" s="74"/>
      <c r="AG65" s="74"/>
      <c r="AH65" s="48"/>
      <c r="AI65" s="48"/>
      <c r="AJ65" s="48"/>
      <c r="AK65" s="48"/>
      <c r="AL65" s="48"/>
      <c r="AM65" s="48"/>
      <c r="AN65" s="117">
        <v>0.474</v>
      </c>
      <c r="AO65" s="117"/>
      <c r="AP65" s="117"/>
      <c r="AQ65" s="117"/>
      <c r="AR65" s="117"/>
      <c r="AS65" s="117"/>
      <c r="AT65" s="28"/>
      <c r="AU65" s="28"/>
      <c r="AV65" s="28"/>
      <c r="AW65" s="28"/>
      <c r="AX65" s="28"/>
      <c r="AY65" s="28"/>
      <c r="AZ65" s="117">
        <v>0.474</v>
      </c>
      <c r="BA65" s="117"/>
      <c r="BB65" s="117"/>
      <c r="BC65" s="117"/>
      <c r="BD65" s="117"/>
      <c r="BE65" s="117"/>
      <c r="BF65" s="30">
        <f>0.06859843+0.3</f>
        <v>0.36859843</v>
      </c>
      <c r="BG65" s="30"/>
      <c r="BH65" s="30"/>
      <c r="BI65" s="30"/>
      <c r="BJ65" s="30"/>
      <c r="BK65" s="30"/>
      <c r="BL65" s="43">
        <f t="shared" si="2"/>
        <v>0.10540157</v>
      </c>
      <c r="BM65" s="44"/>
      <c r="BN65" s="44"/>
      <c r="BO65" s="44"/>
      <c r="BP65" s="44"/>
      <c r="BQ65" s="45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74"/>
      <c r="CQ65" s="74"/>
      <c r="CR65" s="74"/>
      <c r="CS65" s="74"/>
      <c r="CT65" s="74"/>
      <c r="CU65" s="74"/>
    </row>
    <row r="66" spans="1:99" ht="15.75">
      <c r="A66" s="87" t="s">
        <v>175</v>
      </c>
      <c r="B66" s="87"/>
      <c r="C66" s="87"/>
      <c r="D66" s="49" t="s">
        <v>269</v>
      </c>
      <c r="E66" s="50"/>
      <c r="F66" s="50"/>
      <c r="G66" s="50"/>
      <c r="H66" s="50"/>
      <c r="I66" s="50"/>
      <c r="J66" s="50"/>
      <c r="K66" s="50"/>
      <c r="L66" s="50"/>
      <c r="M66" s="50"/>
      <c r="N66" s="51"/>
      <c r="O66" s="47">
        <v>2021</v>
      </c>
      <c r="P66" s="47"/>
      <c r="Q66" s="47"/>
      <c r="R66" s="47"/>
      <c r="S66" s="47"/>
      <c r="T66" s="47"/>
      <c r="U66" s="47"/>
      <c r="V66" s="37">
        <v>2021</v>
      </c>
      <c r="W66" s="38"/>
      <c r="X66" s="38"/>
      <c r="Y66" s="38"/>
      <c r="Z66" s="38"/>
      <c r="AA66" s="39"/>
      <c r="AB66" s="74"/>
      <c r="AC66" s="74"/>
      <c r="AD66" s="74"/>
      <c r="AE66" s="74"/>
      <c r="AF66" s="74"/>
      <c r="AG66" s="74"/>
      <c r="AH66" s="48"/>
      <c r="AI66" s="48"/>
      <c r="AJ66" s="48"/>
      <c r="AK66" s="48"/>
      <c r="AL66" s="48"/>
      <c r="AM66" s="48"/>
      <c r="AN66" s="117">
        <v>0.394</v>
      </c>
      <c r="AO66" s="117"/>
      <c r="AP66" s="117"/>
      <c r="AQ66" s="117"/>
      <c r="AR66" s="117"/>
      <c r="AS66" s="117"/>
      <c r="AT66" s="28"/>
      <c r="AU66" s="28"/>
      <c r="AV66" s="28"/>
      <c r="AW66" s="28"/>
      <c r="AX66" s="28"/>
      <c r="AY66" s="28"/>
      <c r="AZ66" s="117">
        <v>0.394</v>
      </c>
      <c r="BA66" s="117"/>
      <c r="BB66" s="117"/>
      <c r="BC66" s="117"/>
      <c r="BD66" s="117"/>
      <c r="BE66" s="117"/>
      <c r="BF66" s="30">
        <f>0.06859843+0.2</f>
        <v>0.26859843</v>
      </c>
      <c r="BG66" s="30"/>
      <c r="BH66" s="30"/>
      <c r="BI66" s="30"/>
      <c r="BJ66" s="30"/>
      <c r="BK66" s="30"/>
      <c r="BL66" s="43">
        <f t="shared" si="2"/>
        <v>0.12540157000000002</v>
      </c>
      <c r="BM66" s="44"/>
      <c r="BN66" s="44"/>
      <c r="BO66" s="44"/>
      <c r="BP66" s="44"/>
      <c r="BQ66" s="45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74"/>
      <c r="CQ66" s="74"/>
      <c r="CR66" s="74"/>
      <c r="CS66" s="74"/>
      <c r="CT66" s="74"/>
      <c r="CU66" s="74"/>
    </row>
    <row r="67" spans="1:99" ht="15.75">
      <c r="A67" s="87" t="s">
        <v>176</v>
      </c>
      <c r="B67" s="87"/>
      <c r="C67" s="87"/>
      <c r="D67" s="49" t="s">
        <v>270</v>
      </c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47">
        <v>2021</v>
      </c>
      <c r="P67" s="47"/>
      <c r="Q67" s="47"/>
      <c r="R67" s="47"/>
      <c r="S67" s="47"/>
      <c r="T67" s="47"/>
      <c r="U67" s="47"/>
      <c r="V67" s="37">
        <v>2021</v>
      </c>
      <c r="W67" s="38"/>
      <c r="X67" s="38"/>
      <c r="Y67" s="38"/>
      <c r="Z67" s="38"/>
      <c r="AA67" s="39"/>
      <c r="AB67" s="74"/>
      <c r="AC67" s="74"/>
      <c r="AD67" s="74"/>
      <c r="AE67" s="74"/>
      <c r="AF67" s="74"/>
      <c r="AG67" s="74"/>
      <c r="AH67" s="48"/>
      <c r="AI67" s="48"/>
      <c r="AJ67" s="48"/>
      <c r="AK67" s="48"/>
      <c r="AL67" s="48"/>
      <c r="AM67" s="48"/>
      <c r="AN67" s="117">
        <v>0.39</v>
      </c>
      <c r="AO67" s="117"/>
      <c r="AP67" s="117"/>
      <c r="AQ67" s="117"/>
      <c r="AR67" s="117"/>
      <c r="AS67" s="117"/>
      <c r="AT67" s="28"/>
      <c r="AU67" s="28"/>
      <c r="AV67" s="28"/>
      <c r="AW67" s="28"/>
      <c r="AX67" s="28"/>
      <c r="AY67" s="28"/>
      <c r="AZ67" s="117">
        <v>0.39</v>
      </c>
      <c r="BA67" s="117"/>
      <c r="BB67" s="117"/>
      <c r="BC67" s="117"/>
      <c r="BD67" s="117"/>
      <c r="BE67" s="117"/>
      <c r="BF67" s="30">
        <f>0.06859843+0.3</f>
        <v>0.36859843</v>
      </c>
      <c r="BG67" s="30"/>
      <c r="BH67" s="30"/>
      <c r="BI67" s="30"/>
      <c r="BJ67" s="30"/>
      <c r="BK67" s="30"/>
      <c r="BL67" s="43">
        <f t="shared" si="2"/>
        <v>0.021401570000000036</v>
      </c>
      <c r="BM67" s="44"/>
      <c r="BN67" s="44"/>
      <c r="BO67" s="44"/>
      <c r="BP67" s="44"/>
      <c r="BQ67" s="45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74"/>
      <c r="CQ67" s="74"/>
      <c r="CR67" s="74"/>
      <c r="CS67" s="74"/>
      <c r="CT67" s="74"/>
      <c r="CU67" s="74"/>
    </row>
    <row r="68" spans="1:99" ht="15.75">
      <c r="A68" s="87" t="s">
        <v>177</v>
      </c>
      <c r="B68" s="87"/>
      <c r="C68" s="87"/>
      <c r="D68" s="49" t="s">
        <v>271</v>
      </c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47">
        <v>2021</v>
      </c>
      <c r="P68" s="47"/>
      <c r="Q68" s="47"/>
      <c r="R68" s="47"/>
      <c r="S68" s="47"/>
      <c r="T68" s="47"/>
      <c r="U68" s="47"/>
      <c r="V68" s="37">
        <v>2021</v>
      </c>
      <c r="W68" s="38"/>
      <c r="X68" s="38"/>
      <c r="Y68" s="38"/>
      <c r="Z68" s="38"/>
      <c r="AA68" s="39"/>
      <c r="AB68" s="74"/>
      <c r="AC68" s="74"/>
      <c r="AD68" s="74"/>
      <c r="AE68" s="74"/>
      <c r="AF68" s="74"/>
      <c r="AG68" s="74"/>
      <c r="AH68" s="48"/>
      <c r="AI68" s="48"/>
      <c r="AJ68" s="48"/>
      <c r="AK68" s="48"/>
      <c r="AL68" s="48"/>
      <c r="AM68" s="48"/>
      <c r="AN68" s="117">
        <v>0.394</v>
      </c>
      <c r="AO68" s="117"/>
      <c r="AP68" s="117"/>
      <c r="AQ68" s="117"/>
      <c r="AR68" s="117"/>
      <c r="AS68" s="117"/>
      <c r="AT68" s="28"/>
      <c r="AU68" s="28"/>
      <c r="AV68" s="28"/>
      <c r="AW68" s="28"/>
      <c r="AX68" s="28"/>
      <c r="AY68" s="28"/>
      <c r="AZ68" s="117">
        <v>0.394</v>
      </c>
      <c r="BA68" s="117"/>
      <c r="BB68" s="117"/>
      <c r="BC68" s="117"/>
      <c r="BD68" s="117"/>
      <c r="BE68" s="117"/>
      <c r="BF68" s="30">
        <f>0.09580174+0.3</f>
        <v>0.39580174</v>
      </c>
      <c r="BG68" s="30"/>
      <c r="BH68" s="30"/>
      <c r="BI68" s="30"/>
      <c r="BJ68" s="30"/>
      <c r="BK68" s="30"/>
      <c r="BL68" s="43">
        <f t="shared" si="2"/>
        <v>-0.0018017399999999961</v>
      </c>
      <c r="BM68" s="44"/>
      <c r="BN68" s="44"/>
      <c r="BO68" s="44"/>
      <c r="BP68" s="44"/>
      <c r="BQ68" s="45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74"/>
      <c r="CQ68" s="74"/>
      <c r="CR68" s="74"/>
      <c r="CS68" s="74"/>
      <c r="CT68" s="74"/>
      <c r="CU68" s="74"/>
    </row>
    <row r="69" spans="1:99" ht="15.75" customHeight="1">
      <c r="A69" s="87" t="s">
        <v>178</v>
      </c>
      <c r="B69" s="87"/>
      <c r="C69" s="87"/>
      <c r="D69" s="49" t="s">
        <v>272</v>
      </c>
      <c r="E69" s="50"/>
      <c r="F69" s="50"/>
      <c r="G69" s="50"/>
      <c r="H69" s="50"/>
      <c r="I69" s="50"/>
      <c r="J69" s="50"/>
      <c r="K69" s="50"/>
      <c r="L69" s="50"/>
      <c r="M69" s="50"/>
      <c r="N69" s="51"/>
      <c r="O69" s="47">
        <v>2021</v>
      </c>
      <c r="P69" s="47"/>
      <c r="Q69" s="47"/>
      <c r="R69" s="47"/>
      <c r="S69" s="47"/>
      <c r="T69" s="47"/>
      <c r="U69" s="47"/>
      <c r="V69" s="37">
        <v>2021</v>
      </c>
      <c r="W69" s="38"/>
      <c r="X69" s="38"/>
      <c r="Y69" s="38"/>
      <c r="Z69" s="38"/>
      <c r="AA69" s="39"/>
      <c r="AB69" s="74"/>
      <c r="AC69" s="74"/>
      <c r="AD69" s="74"/>
      <c r="AE69" s="74"/>
      <c r="AF69" s="74"/>
      <c r="AG69" s="74"/>
      <c r="AH69" s="48"/>
      <c r="AI69" s="48"/>
      <c r="AJ69" s="48"/>
      <c r="AK69" s="48"/>
      <c r="AL69" s="48"/>
      <c r="AM69" s="48"/>
      <c r="AN69" s="117">
        <v>0.514</v>
      </c>
      <c r="AO69" s="117"/>
      <c r="AP69" s="117"/>
      <c r="AQ69" s="117"/>
      <c r="AR69" s="117"/>
      <c r="AS69" s="117"/>
      <c r="AT69" s="28"/>
      <c r="AU69" s="28"/>
      <c r="AV69" s="28"/>
      <c r="AW69" s="28"/>
      <c r="AX69" s="28"/>
      <c r="AY69" s="28"/>
      <c r="AZ69" s="117">
        <v>0.514</v>
      </c>
      <c r="BA69" s="117"/>
      <c r="BB69" s="117"/>
      <c r="BC69" s="117"/>
      <c r="BD69" s="117"/>
      <c r="BE69" s="117"/>
      <c r="BF69" s="30">
        <f>0.09580174+0.3</f>
        <v>0.39580174</v>
      </c>
      <c r="BG69" s="30"/>
      <c r="BH69" s="30"/>
      <c r="BI69" s="30"/>
      <c r="BJ69" s="30"/>
      <c r="BK69" s="30"/>
      <c r="BL69" s="43">
        <f t="shared" si="2"/>
        <v>0.11819826</v>
      </c>
      <c r="BM69" s="44"/>
      <c r="BN69" s="44"/>
      <c r="BO69" s="44"/>
      <c r="BP69" s="44"/>
      <c r="BQ69" s="45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74"/>
      <c r="CQ69" s="74"/>
      <c r="CR69" s="74"/>
      <c r="CS69" s="74"/>
      <c r="CT69" s="74"/>
      <c r="CU69" s="74"/>
    </row>
    <row r="70" spans="1:99" ht="15.75">
      <c r="A70" s="87" t="s">
        <v>179</v>
      </c>
      <c r="B70" s="87"/>
      <c r="C70" s="87"/>
      <c r="D70" s="49" t="s">
        <v>273</v>
      </c>
      <c r="E70" s="50"/>
      <c r="F70" s="50"/>
      <c r="G70" s="50"/>
      <c r="H70" s="50"/>
      <c r="I70" s="50"/>
      <c r="J70" s="50"/>
      <c r="K70" s="50"/>
      <c r="L70" s="50"/>
      <c r="M70" s="50"/>
      <c r="N70" s="51"/>
      <c r="O70" s="47">
        <v>2021</v>
      </c>
      <c r="P70" s="47"/>
      <c r="Q70" s="47"/>
      <c r="R70" s="47"/>
      <c r="S70" s="47"/>
      <c r="T70" s="47"/>
      <c r="U70" s="47"/>
      <c r="V70" s="37">
        <v>2021</v>
      </c>
      <c r="W70" s="38"/>
      <c r="X70" s="38"/>
      <c r="Y70" s="38"/>
      <c r="Z70" s="38"/>
      <c r="AA70" s="39"/>
      <c r="AB70" s="74"/>
      <c r="AC70" s="74"/>
      <c r="AD70" s="74"/>
      <c r="AE70" s="74"/>
      <c r="AF70" s="74"/>
      <c r="AG70" s="74"/>
      <c r="AH70" s="48"/>
      <c r="AI70" s="48"/>
      <c r="AJ70" s="48"/>
      <c r="AK70" s="48"/>
      <c r="AL70" s="48"/>
      <c r="AM70" s="48"/>
      <c r="AN70" s="117">
        <v>0.43</v>
      </c>
      <c r="AO70" s="117"/>
      <c r="AP70" s="117"/>
      <c r="AQ70" s="117"/>
      <c r="AR70" s="117"/>
      <c r="AS70" s="117"/>
      <c r="AT70" s="28"/>
      <c r="AU70" s="28"/>
      <c r="AV70" s="28"/>
      <c r="AW70" s="28"/>
      <c r="AX70" s="28"/>
      <c r="AY70" s="28"/>
      <c r="AZ70" s="117">
        <v>0.43</v>
      </c>
      <c r="BA70" s="117"/>
      <c r="BB70" s="117"/>
      <c r="BC70" s="117"/>
      <c r="BD70" s="117"/>
      <c r="BE70" s="117"/>
      <c r="BF70" s="30">
        <f>0.09580174+0.172424</f>
        <v>0.26822574</v>
      </c>
      <c r="BG70" s="30"/>
      <c r="BH70" s="30"/>
      <c r="BI70" s="30"/>
      <c r="BJ70" s="30"/>
      <c r="BK70" s="30"/>
      <c r="BL70" s="43">
        <f t="shared" si="2"/>
        <v>0.16177426</v>
      </c>
      <c r="BM70" s="44"/>
      <c r="BN70" s="44"/>
      <c r="BO70" s="44"/>
      <c r="BP70" s="44"/>
      <c r="BQ70" s="45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74"/>
      <c r="CQ70" s="74"/>
      <c r="CR70" s="74"/>
      <c r="CS70" s="74"/>
      <c r="CT70" s="74"/>
      <c r="CU70" s="74"/>
    </row>
    <row r="71" spans="1:99" ht="15.75">
      <c r="A71" s="87" t="s">
        <v>180</v>
      </c>
      <c r="B71" s="87"/>
      <c r="C71" s="87"/>
      <c r="D71" s="49" t="s">
        <v>274</v>
      </c>
      <c r="E71" s="50"/>
      <c r="F71" s="50"/>
      <c r="G71" s="50"/>
      <c r="H71" s="50"/>
      <c r="I71" s="50"/>
      <c r="J71" s="50"/>
      <c r="K71" s="50"/>
      <c r="L71" s="50"/>
      <c r="M71" s="50"/>
      <c r="N71" s="51"/>
      <c r="O71" s="47">
        <v>2021</v>
      </c>
      <c r="P71" s="47"/>
      <c r="Q71" s="47"/>
      <c r="R71" s="47"/>
      <c r="S71" s="47"/>
      <c r="T71" s="47"/>
      <c r="U71" s="47"/>
      <c r="V71" s="37">
        <v>2021</v>
      </c>
      <c r="W71" s="38"/>
      <c r="X71" s="38"/>
      <c r="Y71" s="38"/>
      <c r="Z71" s="38"/>
      <c r="AA71" s="39"/>
      <c r="AB71" s="74"/>
      <c r="AC71" s="74"/>
      <c r="AD71" s="74"/>
      <c r="AE71" s="74"/>
      <c r="AF71" s="74"/>
      <c r="AG71" s="74"/>
      <c r="AH71" s="48"/>
      <c r="AI71" s="48"/>
      <c r="AJ71" s="48"/>
      <c r="AK71" s="48"/>
      <c r="AL71" s="48"/>
      <c r="AM71" s="48"/>
      <c r="AN71" s="117">
        <v>0.394</v>
      </c>
      <c r="AO71" s="117"/>
      <c r="AP71" s="117"/>
      <c r="AQ71" s="117"/>
      <c r="AR71" s="117"/>
      <c r="AS71" s="117"/>
      <c r="AT71" s="28"/>
      <c r="AU71" s="28"/>
      <c r="AV71" s="28"/>
      <c r="AW71" s="28"/>
      <c r="AX71" s="28"/>
      <c r="AY71" s="28"/>
      <c r="AZ71" s="117">
        <v>0.394</v>
      </c>
      <c r="BA71" s="117"/>
      <c r="BB71" s="117"/>
      <c r="BC71" s="117"/>
      <c r="BD71" s="117"/>
      <c r="BE71" s="117"/>
      <c r="BF71" s="30">
        <f>0.09580174</f>
        <v>0.09580174</v>
      </c>
      <c r="BG71" s="30"/>
      <c r="BH71" s="30"/>
      <c r="BI71" s="30"/>
      <c r="BJ71" s="30"/>
      <c r="BK71" s="30"/>
      <c r="BL71" s="43">
        <f t="shared" si="2"/>
        <v>0.29819826000000005</v>
      </c>
      <c r="BM71" s="44"/>
      <c r="BN71" s="44"/>
      <c r="BO71" s="44"/>
      <c r="BP71" s="44"/>
      <c r="BQ71" s="45"/>
      <c r="BR71" s="52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74"/>
      <c r="CQ71" s="74"/>
      <c r="CR71" s="74"/>
      <c r="CS71" s="74"/>
      <c r="CT71" s="74"/>
      <c r="CU71" s="74"/>
    </row>
    <row r="72" spans="1:99" ht="15.75">
      <c r="A72" s="87" t="s">
        <v>181</v>
      </c>
      <c r="B72" s="87"/>
      <c r="C72" s="87"/>
      <c r="D72" s="49" t="s">
        <v>275</v>
      </c>
      <c r="E72" s="50"/>
      <c r="F72" s="50"/>
      <c r="G72" s="50"/>
      <c r="H72" s="50"/>
      <c r="I72" s="50"/>
      <c r="J72" s="50"/>
      <c r="K72" s="50"/>
      <c r="L72" s="50"/>
      <c r="M72" s="50"/>
      <c r="N72" s="51"/>
      <c r="O72" s="47">
        <v>2021</v>
      </c>
      <c r="P72" s="47"/>
      <c r="Q72" s="47"/>
      <c r="R72" s="47"/>
      <c r="S72" s="47"/>
      <c r="T72" s="47"/>
      <c r="U72" s="47"/>
      <c r="V72" s="37">
        <v>2021</v>
      </c>
      <c r="W72" s="38"/>
      <c r="X72" s="38"/>
      <c r="Y72" s="38"/>
      <c r="Z72" s="38"/>
      <c r="AA72" s="39"/>
      <c r="AB72" s="74"/>
      <c r="AC72" s="74"/>
      <c r="AD72" s="74"/>
      <c r="AE72" s="74"/>
      <c r="AF72" s="74"/>
      <c r="AG72" s="74"/>
      <c r="AH72" s="48"/>
      <c r="AI72" s="48"/>
      <c r="AJ72" s="48"/>
      <c r="AK72" s="48"/>
      <c r="AL72" s="48"/>
      <c r="AM72" s="48"/>
      <c r="AN72" s="117">
        <v>0.16</v>
      </c>
      <c r="AO72" s="117"/>
      <c r="AP72" s="117"/>
      <c r="AQ72" s="117"/>
      <c r="AR72" s="117"/>
      <c r="AS72" s="117"/>
      <c r="AT72" s="28"/>
      <c r="AU72" s="28"/>
      <c r="AV72" s="28"/>
      <c r="AW72" s="28"/>
      <c r="AX72" s="28"/>
      <c r="AY72" s="28"/>
      <c r="AZ72" s="117">
        <v>0.16</v>
      </c>
      <c r="BA72" s="117"/>
      <c r="BB72" s="117"/>
      <c r="BC72" s="117"/>
      <c r="BD72" s="117"/>
      <c r="BE72" s="117"/>
      <c r="BF72" s="30">
        <f>0.03324472+0.1</f>
        <v>0.13324472</v>
      </c>
      <c r="BG72" s="30"/>
      <c r="BH72" s="30"/>
      <c r="BI72" s="30"/>
      <c r="BJ72" s="30"/>
      <c r="BK72" s="30"/>
      <c r="BL72" s="43">
        <f t="shared" si="2"/>
        <v>0.026755279999999992</v>
      </c>
      <c r="BM72" s="44"/>
      <c r="BN72" s="44"/>
      <c r="BO72" s="44"/>
      <c r="BP72" s="44"/>
      <c r="BQ72" s="45"/>
      <c r="BR72" s="52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74"/>
      <c r="CQ72" s="74"/>
      <c r="CR72" s="74"/>
      <c r="CS72" s="74"/>
      <c r="CT72" s="74"/>
      <c r="CU72" s="74"/>
    </row>
    <row r="73" spans="1:99" ht="15.75">
      <c r="A73" s="87" t="s">
        <v>182</v>
      </c>
      <c r="B73" s="87"/>
      <c r="C73" s="87"/>
      <c r="D73" s="49" t="s">
        <v>276</v>
      </c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47">
        <v>2021</v>
      </c>
      <c r="P73" s="47"/>
      <c r="Q73" s="47"/>
      <c r="R73" s="47"/>
      <c r="S73" s="47"/>
      <c r="T73" s="47"/>
      <c r="U73" s="47"/>
      <c r="V73" s="37">
        <v>2021</v>
      </c>
      <c r="W73" s="38"/>
      <c r="X73" s="38"/>
      <c r="Y73" s="38"/>
      <c r="Z73" s="38"/>
      <c r="AA73" s="39"/>
      <c r="AB73" s="74"/>
      <c r="AC73" s="74"/>
      <c r="AD73" s="74"/>
      <c r="AE73" s="74"/>
      <c r="AF73" s="74"/>
      <c r="AG73" s="74"/>
      <c r="AH73" s="48"/>
      <c r="AI73" s="48"/>
      <c r="AJ73" s="48"/>
      <c r="AK73" s="48"/>
      <c r="AL73" s="48"/>
      <c r="AM73" s="48"/>
      <c r="AN73" s="117">
        <v>0.394</v>
      </c>
      <c r="AO73" s="117"/>
      <c r="AP73" s="117"/>
      <c r="AQ73" s="117"/>
      <c r="AR73" s="117"/>
      <c r="AS73" s="117"/>
      <c r="AT73" s="28"/>
      <c r="AU73" s="28"/>
      <c r="AV73" s="28"/>
      <c r="AW73" s="28"/>
      <c r="AX73" s="28"/>
      <c r="AY73" s="28"/>
      <c r="AZ73" s="117">
        <v>0.394</v>
      </c>
      <c r="BA73" s="117"/>
      <c r="BB73" s="117"/>
      <c r="BC73" s="117"/>
      <c r="BD73" s="117"/>
      <c r="BE73" s="117"/>
      <c r="BF73" s="30">
        <f>0.03324472+0.2</f>
        <v>0.23324472000000002</v>
      </c>
      <c r="BG73" s="30"/>
      <c r="BH73" s="30"/>
      <c r="BI73" s="30"/>
      <c r="BJ73" s="30"/>
      <c r="BK73" s="30"/>
      <c r="BL73" s="43">
        <f t="shared" si="2"/>
        <v>0.16075528</v>
      </c>
      <c r="BM73" s="44"/>
      <c r="BN73" s="44"/>
      <c r="BO73" s="44"/>
      <c r="BP73" s="44"/>
      <c r="BQ73" s="45"/>
      <c r="BR73" s="52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74"/>
      <c r="CQ73" s="74"/>
      <c r="CR73" s="74"/>
      <c r="CS73" s="74"/>
      <c r="CT73" s="74"/>
      <c r="CU73" s="74"/>
    </row>
    <row r="74" spans="1:99" ht="15.75">
      <c r="A74" s="87" t="s">
        <v>183</v>
      </c>
      <c r="B74" s="87"/>
      <c r="C74" s="87"/>
      <c r="D74" s="49" t="s">
        <v>277</v>
      </c>
      <c r="E74" s="50"/>
      <c r="F74" s="50"/>
      <c r="G74" s="50"/>
      <c r="H74" s="50"/>
      <c r="I74" s="50"/>
      <c r="J74" s="50"/>
      <c r="K74" s="50"/>
      <c r="L74" s="50"/>
      <c r="M74" s="50"/>
      <c r="N74" s="51"/>
      <c r="O74" s="47">
        <v>2021</v>
      </c>
      <c r="P74" s="47"/>
      <c r="Q74" s="47"/>
      <c r="R74" s="47"/>
      <c r="S74" s="47"/>
      <c r="T74" s="47"/>
      <c r="U74" s="47"/>
      <c r="V74" s="37">
        <v>2021</v>
      </c>
      <c r="W74" s="38"/>
      <c r="X74" s="38"/>
      <c r="Y74" s="38"/>
      <c r="Z74" s="38"/>
      <c r="AA74" s="39"/>
      <c r="AB74" s="74"/>
      <c r="AC74" s="74"/>
      <c r="AD74" s="74"/>
      <c r="AE74" s="74"/>
      <c r="AF74" s="74"/>
      <c r="AG74" s="74"/>
      <c r="AH74" s="48"/>
      <c r="AI74" s="48"/>
      <c r="AJ74" s="48"/>
      <c r="AK74" s="48"/>
      <c r="AL74" s="48"/>
      <c r="AM74" s="48"/>
      <c r="AN74" s="117">
        <v>0.394</v>
      </c>
      <c r="AO74" s="117"/>
      <c r="AP74" s="117"/>
      <c r="AQ74" s="117"/>
      <c r="AR74" s="117"/>
      <c r="AS74" s="117"/>
      <c r="AT74" s="28"/>
      <c r="AU74" s="28"/>
      <c r="AV74" s="28"/>
      <c r="AW74" s="28"/>
      <c r="AX74" s="28"/>
      <c r="AY74" s="28"/>
      <c r="AZ74" s="117">
        <v>0.394</v>
      </c>
      <c r="BA74" s="117"/>
      <c r="BB74" s="117"/>
      <c r="BC74" s="117"/>
      <c r="BD74" s="117"/>
      <c r="BE74" s="117"/>
      <c r="BF74" s="30">
        <f>0.03602222+0.17762</f>
        <v>0.21364222</v>
      </c>
      <c r="BG74" s="30"/>
      <c r="BH74" s="30"/>
      <c r="BI74" s="30"/>
      <c r="BJ74" s="30"/>
      <c r="BK74" s="30"/>
      <c r="BL74" s="43">
        <f t="shared" si="2"/>
        <v>0.18035778000000002</v>
      </c>
      <c r="BM74" s="44"/>
      <c r="BN74" s="44"/>
      <c r="BO74" s="44"/>
      <c r="BP74" s="44"/>
      <c r="BQ74" s="45"/>
      <c r="BR74" s="52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74"/>
      <c r="CQ74" s="74"/>
      <c r="CR74" s="74"/>
      <c r="CS74" s="74"/>
      <c r="CT74" s="74"/>
      <c r="CU74" s="74"/>
    </row>
    <row r="75" spans="1:99" ht="15.75">
      <c r="A75" s="87" t="s">
        <v>184</v>
      </c>
      <c r="B75" s="87"/>
      <c r="C75" s="87"/>
      <c r="D75" s="49" t="s">
        <v>278</v>
      </c>
      <c r="E75" s="50"/>
      <c r="F75" s="50"/>
      <c r="G75" s="50"/>
      <c r="H75" s="50"/>
      <c r="I75" s="50"/>
      <c r="J75" s="50"/>
      <c r="K75" s="50"/>
      <c r="L75" s="50"/>
      <c r="M75" s="50"/>
      <c r="N75" s="51"/>
      <c r="O75" s="47">
        <v>2021</v>
      </c>
      <c r="P75" s="47"/>
      <c r="Q75" s="47"/>
      <c r="R75" s="47"/>
      <c r="S75" s="47"/>
      <c r="T75" s="47"/>
      <c r="U75" s="47"/>
      <c r="V75" s="37">
        <v>2021</v>
      </c>
      <c r="W75" s="38"/>
      <c r="X75" s="38"/>
      <c r="Y75" s="38"/>
      <c r="Z75" s="38"/>
      <c r="AA75" s="39"/>
      <c r="AB75" s="74"/>
      <c r="AC75" s="74"/>
      <c r="AD75" s="74"/>
      <c r="AE75" s="74"/>
      <c r="AF75" s="74"/>
      <c r="AG75" s="74"/>
      <c r="AH75" s="48"/>
      <c r="AI75" s="48"/>
      <c r="AJ75" s="48"/>
      <c r="AK75" s="48"/>
      <c r="AL75" s="48"/>
      <c r="AM75" s="48"/>
      <c r="AN75" s="117">
        <v>0.354</v>
      </c>
      <c r="AO75" s="117"/>
      <c r="AP75" s="117"/>
      <c r="AQ75" s="117"/>
      <c r="AR75" s="117"/>
      <c r="AS75" s="117"/>
      <c r="AT75" s="28"/>
      <c r="AU75" s="28"/>
      <c r="AV75" s="28"/>
      <c r="AW75" s="28"/>
      <c r="AX75" s="28"/>
      <c r="AY75" s="28"/>
      <c r="AZ75" s="117">
        <v>0.354</v>
      </c>
      <c r="BA75" s="117"/>
      <c r="BB75" s="117"/>
      <c r="BC75" s="117"/>
      <c r="BD75" s="117"/>
      <c r="BE75" s="117"/>
      <c r="BF75" s="30">
        <f>0.03324472+0.2</f>
        <v>0.23324472000000002</v>
      </c>
      <c r="BG75" s="30"/>
      <c r="BH75" s="30"/>
      <c r="BI75" s="30"/>
      <c r="BJ75" s="30"/>
      <c r="BK75" s="30"/>
      <c r="BL75" s="43">
        <f t="shared" si="2"/>
        <v>0.12075527999999996</v>
      </c>
      <c r="BM75" s="44"/>
      <c r="BN75" s="44"/>
      <c r="BO75" s="44"/>
      <c r="BP75" s="44"/>
      <c r="BQ75" s="45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74"/>
      <c r="CQ75" s="74"/>
      <c r="CR75" s="74"/>
      <c r="CS75" s="74"/>
      <c r="CT75" s="74"/>
      <c r="CU75" s="74"/>
    </row>
    <row r="76" spans="1:99" ht="15.75">
      <c r="A76" s="87" t="s">
        <v>185</v>
      </c>
      <c r="B76" s="87"/>
      <c r="C76" s="87"/>
      <c r="D76" s="49" t="s">
        <v>279</v>
      </c>
      <c r="E76" s="50"/>
      <c r="F76" s="50"/>
      <c r="G76" s="50"/>
      <c r="H76" s="50"/>
      <c r="I76" s="50"/>
      <c r="J76" s="50"/>
      <c r="K76" s="50"/>
      <c r="L76" s="50"/>
      <c r="M76" s="50"/>
      <c r="N76" s="51"/>
      <c r="O76" s="47">
        <v>2021</v>
      </c>
      <c r="P76" s="47"/>
      <c r="Q76" s="47"/>
      <c r="R76" s="47"/>
      <c r="S76" s="47"/>
      <c r="T76" s="47"/>
      <c r="U76" s="47"/>
      <c r="V76" s="37">
        <v>2021</v>
      </c>
      <c r="W76" s="38"/>
      <c r="X76" s="38"/>
      <c r="Y76" s="38"/>
      <c r="Z76" s="38"/>
      <c r="AA76" s="39"/>
      <c r="AB76" s="74"/>
      <c r="AC76" s="74"/>
      <c r="AD76" s="74"/>
      <c r="AE76" s="74"/>
      <c r="AF76" s="74"/>
      <c r="AG76" s="74"/>
      <c r="AH76" s="48"/>
      <c r="AI76" s="48"/>
      <c r="AJ76" s="48"/>
      <c r="AK76" s="48"/>
      <c r="AL76" s="48"/>
      <c r="AM76" s="48"/>
      <c r="AN76" s="117">
        <v>0.27</v>
      </c>
      <c r="AO76" s="117"/>
      <c r="AP76" s="117"/>
      <c r="AQ76" s="117"/>
      <c r="AR76" s="117"/>
      <c r="AS76" s="117"/>
      <c r="AT76" s="28"/>
      <c r="AU76" s="28"/>
      <c r="AV76" s="28"/>
      <c r="AW76" s="28"/>
      <c r="AX76" s="28"/>
      <c r="AY76" s="28"/>
      <c r="AZ76" s="117">
        <v>0.27</v>
      </c>
      <c r="BA76" s="117"/>
      <c r="BB76" s="117"/>
      <c r="BC76" s="117"/>
      <c r="BD76" s="117"/>
      <c r="BE76" s="117"/>
      <c r="BF76" s="120">
        <f>0.03324472+0.1</f>
        <v>0.13324472</v>
      </c>
      <c r="BG76" s="120"/>
      <c r="BH76" s="120"/>
      <c r="BI76" s="120"/>
      <c r="BJ76" s="120"/>
      <c r="BK76" s="120"/>
      <c r="BL76" s="43">
        <f t="shared" si="2"/>
        <v>0.13675528</v>
      </c>
      <c r="BM76" s="44"/>
      <c r="BN76" s="44"/>
      <c r="BO76" s="44"/>
      <c r="BP76" s="44"/>
      <c r="BQ76" s="45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74"/>
      <c r="CQ76" s="74"/>
      <c r="CR76" s="74"/>
      <c r="CS76" s="74"/>
      <c r="CT76" s="74"/>
      <c r="CU76" s="74"/>
    </row>
    <row r="77" spans="1:99" ht="15.75">
      <c r="A77" s="87" t="s">
        <v>186</v>
      </c>
      <c r="B77" s="87"/>
      <c r="C77" s="87"/>
      <c r="D77" s="49" t="s">
        <v>280</v>
      </c>
      <c r="E77" s="50"/>
      <c r="F77" s="50"/>
      <c r="G77" s="50"/>
      <c r="H77" s="50"/>
      <c r="I77" s="50"/>
      <c r="J77" s="50"/>
      <c r="K77" s="50"/>
      <c r="L77" s="50"/>
      <c r="M77" s="50"/>
      <c r="N77" s="51"/>
      <c r="O77" s="47">
        <v>2021</v>
      </c>
      <c r="P77" s="47"/>
      <c r="Q77" s="47"/>
      <c r="R77" s="47"/>
      <c r="S77" s="47"/>
      <c r="T77" s="47"/>
      <c r="U77" s="47"/>
      <c r="V77" s="37">
        <v>2021</v>
      </c>
      <c r="W77" s="38"/>
      <c r="X77" s="38"/>
      <c r="Y77" s="38"/>
      <c r="Z77" s="38"/>
      <c r="AA77" s="39"/>
      <c r="AB77" s="74"/>
      <c r="AC77" s="74"/>
      <c r="AD77" s="74"/>
      <c r="AE77" s="74"/>
      <c r="AF77" s="74"/>
      <c r="AG77" s="74"/>
      <c r="AH77" s="48"/>
      <c r="AI77" s="48"/>
      <c r="AJ77" s="48"/>
      <c r="AK77" s="48"/>
      <c r="AL77" s="48"/>
      <c r="AM77" s="48"/>
      <c r="AN77" s="117">
        <v>0.27</v>
      </c>
      <c r="AO77" s="117"/>
      <c r="AP77" s="117"/>
      <c r="AQ77" s="117"/>
      <c r="AR77" s="117"/>
      <c r="AS77" s="117"/>
      <c r="AT77" s="28"/>
      <c r="AU77" s="28"/>
      <c r="AV77" s="28"/>
      <c r="AW77" s="28"/>
      <c r="AX77" s="28"/>
      <c r="AY77" s="28"/>
      <c r="AZ77" s="117">
        <v>0.27</v>
      </c>
      <c r="BA77" s="117"/>
      <c r="BB77" s="117"/>
      <c r="BC77" s="117"/>
      <c r="BD77" s="117"/>
      <c r="BE77" s="117"/>
      <c r="BF77" s="30">
        <f>0.0027775+0.1</f>
        <v>0.10277750000000001</v>
      </c>
      <c r="BG77" s="30"/>
      <c r="BH77" s="30"/>
      <c r="BI77" s="30"/>
      <c r="BJ77" s="30"/>
      <c r="BK77" s="30"/>
      <c r="BL77" s="43">
        <f t="shared" si="2"/>
        <v>0.1672225</v>
      </c>
      <c r="BM77" s="44"/>
      <c r="BN77" s="44"/>
      <c r="BO77" s="44"/>
      <c r="BP77" s="44"/>
      <c r="BQ77" s="45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74"/>
      <c r="CQ77" s="74"/>
      <c r="CR77" s="74"/>
      <c r="CS77" s="74"/>
      <c r="CT77" s="74"/>
      <c r="CU77" s="74"/>
    </row>
    <row r="78" spans="1:99" ht="15.75">
      <c r="A78" s="87" t="s">
        <v>187</v>
      </c>
      <c r="B78" s="87"/>
      <c r="C78" s="87"/>
      <c r="D78" s="49" t="s">
        <v>281</v>
      </c>
      <c r="E78" s="50"/>
      <c r="F78" s="50"/>
      <c r="G78" s="50"/>
      <c r="H78" s="50"/>
      <c r="I78" s="50"/>
      <c r="J78" s="50"/>
      <c r="K78" s="50"/>
      <c r="L78" s="50"/>
      <c r="M78" s="50"/>
      <c r="N78" s="51"/>
      <c r="O78" s="47">
        <v>2021</v>
      </c>
      <c r="P78" s="47"/>
      <c r="Q78" s="47"/>
      <c r="R78" s="47"/>
      <c r="S78" s="47"/>
      <c r="T78" s="47"/>
      <c r="U78" s="47"/>
      <c r="V78" s="37">
        <v>2021</v>
      </c>
      <c r="W78" s="38"/>
      <c r="X78" s="38"/>
      <c r="Y78" s="38"/>
      <c r="Z78" s="38"/>
      <c r="AA78" s="39"/>
      <c r="AB78" s="74"/>
      <c r="AC78" s="74"/>
      <c r="AD78" s="74"/>
      <c r="AE78" s="74"/>
      <c r="AF78" s="74"/>
      <c r="AG78" s="74"/>
      <c r="AH78" s="48"/>
      <c r="AI78" s="48"/>
      <c r="AJ78" s="48"/>
      <c r="AK78" s="48"/>
      <c r="AL78" s="48"/>
      <c r="AM78" s="48"/>
      <c r="AN78" s="117">
        <v>0.514</v>
      </c>
      <c r="AO78" s="117"/>
      <c r="AP78" s="117"/>
      <c r="AQ78" s="117"/>
      <c r="AR78" s="117"/>
      <c r="AS78" s="117"/>
      <c r="AT78" s="28"/>
      <c r="AU78" s="28"/>
      <c r="AV78" s="28"/>
      <c r="AW78" s="28"/>
      <c r="AX78" s="28"/>
      <c r="AY78" s="28"/>
      <c r="AZ78" s="117">
        <v>0.514</v>
      </c>
      <c r="BA78" s="117"/>
      <c r="BB78" s="117"/>
      <c r="BC78" s="117"/>
      <c r="BD78" s="117"/>
      <c r="BE78" s="117"/>
      <c r="BF78" s="30">
        <f>0.03602222+0.180633</f>
        <v>0.21665521999999998</v>
      </c>
      <c r="BG78" s="30"/>
      <c r="BH78" s="30"/>
      <c r="BI78" s="30"/>
      <c r="BJ78" s="30"/>
      <c r="BK78" s="30"/>
      <c r="BL78" s="43">
        <f t="shared" si="2"/>
        <v>0.29734478000000003</v>
      </c>
      <c r="BM78" s="44"/>
      <c r="BN78" s="44"/>
      <c r="BO78" s="44"/>
      <c r="BP78" s="44"/>
      <c r="BQ78" s="45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74"/>
      <c r="CQ78" s="74"/>
      <c r="CR78" s="74"/>
      <c r="CS78" s="74"/>
      <c r="CT78" s="74"/>
      <c r="CU78" s="74"/>
    </row>
    <row r="79" spans="1:99" ht="15.75">
      <c r="A79" s="87" t="s">
        <v>188</v>
      </c>
      <c r="B79" s="87"/>
      <c r="C79" s="87"/>
      <c r="D79" s="49" t="s">
        <v>282</v>
      </c>
      <c r="E79" s="50"/>
      <c r="F79" s="50"/>
      <c r="G79" s="50"/>
      <c r="H79" s="50"/>
      <c r="I79" s="50"/>
      <c r="J79" s="50"/>
      <c r="K79" s="50"/>
      <c r="L79" s="50"/>
      <c r="M79" s="50"/>
      <c r="N79" s="51"/>
      <c r="O79" s="47">
        <v>2021</v>
      </c>
      <c r="P79" s="47"/>
      <c r="Q79" s="47"/>
      <c r="R79" s="47"/>
      <c r="S79" s="47"/>
      <c r="T79" s="47"/>
      <c r="U79" s="47"/>
      <c r="V79" s="37">
        <v>2021</v>
      </c>
      <c r="W79" s="38"/>
      <c r="X79" s="38"/>
      <c r="Y79" s="38"/>
      <c r="Z79" s="38"/>
      <c r="AA79" s="39"/>
      <c r="AB79" s="74"/>
      <c r="AC79" s="74"/>
      <c r="AD79" s="74"/>
      <c r="AE79" s="74"/>
      <c r="AF79" s="74"/>
      <c r="AG79" s="74"/>
      <c r="AH79" s="48"/>
      <c r="AI79" s="48"/>
      <c r="AJ79" s="48"/>
      <c r="AK79" s="48"/>
      <c r="AL79" s="48"/>
      <c r="AM79" s="48"/>
      <c r="AN79" s="117">
        <v>0.264</v>
      </c>
      <c r="AO79" s="117"/>
      <c r="AP79" s="117"/>
      <c r="AQ79" s="117"/>
      <c r="AR79" s="117"/>
      <c r="AS79" s="117"/>
      <c r="AT79" s="28"/>
      <c r="AU79" s="28"/>
      <c r="AV79" s="28"/>
      <c r="AW79" s="28"/>
      <c r="AX79" s="28"/>
      <c r="AY79" s="28"/>
      <c r="AZ79" s="117">
        <v>0.264</v>
      </c>
      <c r="BA79" s="117"/>
      <c r="BB79" s="117"/>
      <c r="BC79" s="117"/>
      <c r="BD79" s="117"/>
      <c r="BE79" s="117"/>
      <c r="BF79" s="30">
        <f>0.09580174+0.1</f>
        <v>0.19580174</v>
      </c>
      <c r="BG79" s="30"/>
      <c r="BH79" s="30"/>
      <c r="BI79" s="30"/>
      <c r="BJ79" s="30"/>
      <c r="BK79" s="30"/>
      <c r="BL79" s="43">
        <f t="shared" si="2"/>
        <v>0.06819826000000001</v>
      </c>
      <c r="BM79" s="44"/>
      <c r="BN79" s="44"/>
      <c r="BO79" s="44"/>
      <c r="BP79" s="44"/>
      <c r="BQ79" s="45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74"/>
      <c r="CQ79" s="74"/>
      <c r="CR79" s="74"/>
      <c r="CS79" s="74"/>
      <c r="CT79" s="74"/>
      <c r="CU79" s="74"/>
    </row>
    <row r="80" spans="1:99" ht="15.75">
      <c r="A80" s="119" t="s">
        <v>189</v>
      </c>
      <c r="B80" s="87"/>
      <c r="C80" s="87"/>
      <c r="D80" s="49" t="s">
        <v>283</v>
      </c>
      <c r="E80" s="50"/>
      <c r="F80" s="50"/>
      <c r="G80" s="50"/>
      <c r="H80" s="50"/>
      <c r="I80" s="50"/>
      <c r="J80" s="50"/>
      <c r="K80" s="50"/>
      <c r="L80" s="50"/>
      <c r="M80" s="50"/>
      <c r="N80" s="51"/>
      <c r="O80" s="47">
        <v>2021</v>
      </c>
      <c r="P80" s="47"/>
      <c r="Q80" s="47"/>
      <c r="R80" s="47"/>
      <c r="S80" s="47"/>
      <c r="T80" s="47"/>
      <c r="U80" s="47"/>
      <c r="V80" s="37">
        <v>2021</v>
      </c>
      <c r="W80" s="38"/>
      <c r="X80" s="38"/>
      <c r="Y80" s="38"/>
      <c r="Z80" s="38"/>
      <c r="AA80" s="39"/>
      <c r="AB80" s="74"/>
      <c r="AC80" s="74"/>
      <c r="AD80" s="74"/>
      <c r="AE80" s="74"/>
      <c r="AF80" s="74"/>
      <c r="AG80" s="74"/>
      <c r="AH80" s="48"/>
      <c r="AI80" s="48"/>
      <c r="AJ80" s="48"/>
      <c r="AK80" s="48"/>
      <c r="AL80" s="48"/>
      <c r="AM80" s="48"/>
      <c r="AN80" s="117">
        <v>0.154</v>
      </c>
      <c r="AO80" s="117"/>
      <c r="AP80" s="117"/>
      <c r="AQ80" s="117"/>
      <c r="AR80" s="117"/>
      <c r="AS80" s="117"/>
      <c r="AT80" s="28"/>
      <c r="AU80" s="28"/>
      <c r="AV80" s="28"/>
      <c r="AW80" s="28"/>
      <c r="AX80" s="28"/>
      <c r="AY80" s="28"/>
      <c r="AZ80" s="117">
        <v>0.154</v>
      </c>
      <c r="BA80" s="117"/>
      <c r="BB80" s="117"/>
      <c r="BC80" s="117"/>
      <c r="BD80" s="117"/>
      <c r="BE80" s="117"/>
      <c r="BF80" s="30">
        <f>0.06859843+0.08</f>
        <v>0.14859843</v>
      </c>
      <c r="BG80" s="30"/>
      <c r="BH80" s="30"/>
      <c r="BI80" s="30"/>
      <c r="BJ80" s="30"/>
      <c r="BK80" s="30"/>
      <c r="BL80" s="43">
        <f t="shared" si="2"/>
        <v>0.005401569999999994</v>
      </c>
      <c r="BM80" s="44"/>
      <c r="BN80" s="44"/>
      <c r="BO80" s="44"/>
      <c r="BP80" s="44"/>
      <c r="BQ80" s="45"/>
      <c r="BR80" s="52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74"/>
      <c r="CQ80" s="74"/>
      <c r="CR80" s="74"/>
      <c r="CS80" s="74"/>
      <c r="CT80" s="74"/>
      <c r="CU80" s="74"/>
    </row>
    <row r="81" spans="1:99" ht="15.75">
      <c r="A81" s="87" t="s">
        <v>190</v>
      </c>
      <c r="B81" s="87"/>
      <c r="C81" s="87"/>
      <c r="D81" s="49" t="s">
        <v>284</v>
      </c>
      <c r="E81" s="50"/>
      <c r="F81" s="50"/>
      <c r="G81" s="50"/>
      <c r="H81" s="50"/>
      <c r="I81" s="50"/>
      <c r="J81" s="50"/>
      <c r="K81" s="50"/>
      <c r="L81" s="50"/>
      <c r="M81" s="50"/>
      <c r="N81" s="51"/>
      <c r="O81" s="47">
        <v>2021</v>
      </c>
      <c r="P81" s="47"/>
      <c r="Q81" s="47"/>
      <c r="R81" s="47"/>
      <c r="S81" s="47"/>
      <c r="T81" s="47"/>
      <c r="U81" s="47"/>
      <c r="V81" s="37">
        <v>2021</v>
      </c>
      <c r="W81" s="38"/>
      <c r="X81" s="38"/>
      <c r="Y81" s="38"/>
      <c r="Z81" s="38"/>
      <c r="AA81" s="39"/>
      <c r="AB81" s="74"/>
      <c r="AC81" s="74"/>
      <c r="AD81" s="74"/>
      <c r="AE81" s="74"/>
      <c r="AF81" s="74"/>
      <c r="AG81" s="74"/>
      <c r="AH81" s="48"/>
      <c r="AI81" s="48"/>
      <c r="AJ81" s="48"/>
      <c r="AK81" s="48"/>
      <c r="AL81" s="48"/>
      <c r="AM81" s="48"/>
      <c r="AN81" s="117">
        <v>0.18</v>
      </c>
      <c r="AO81" s="117"/>
      <c r="AP81" s="117"/>
      <c r="AQ81" s="117"/>
      <c r="AR81" s="117"/>
      <c r="AS81" s="117"/>
      <c r="AT81" s="28"/>
      <c r="AU81" s="28"/>
      <c r="AV81" s="28"/>
      <c r="AW81" s="28"/>
      <c r="AX81" s="28"/>
      <c r="AY81" s="28"/>
      <c r="AZ81" s="117">
        <v>0.18</v>
      </c>
      <c r="BA81" s="117"/>
      <c r="BB81" s="117"/>
      <c r="BC81" s="117"/>
      <c r="BD81" s="117"/>
      <c r="BE81" s="117"/>
      <c r="BF81" s="30">
        <f>0.06859843+0.1</f>
        <v>0.16859843000000002</v>
      </c>
      <c r="BG81" s="30"/>
      <c r="BH81" s="30"/>
      <c r="BI81" s="30"/>
      <c r="BJ81" s="30"/>
      <c r="BK81" s="30"/>
      <c r="BL81" s="43">
        <f t="shared" si="2"/>
        <v>0.011401569999999972</v>
      </c>
      <c r="BM81" s="44"/>
      <c r="BN81" s="44"/>
      <c r="BO81" s="44"/>
      <c r="BP81" s="44"/>
      <c r="BQ81" s="45"/>
      <c r="BR81" s="52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74"/>
      <c r="CQ81" s="74"/>
      <c r="CR81" s="74"/>
      <c r="CS81" s="74"/>
      <c r="CT81" s="74"/>
      <c r="CU81" s="74"/>
    </row>
    <row r="82" spans="1:99" ht="15.75">
      <c r="A82" s="87" t="s">
        <v>191</v>
      </c>
      <c r="B82" s="87"/>
      <c r="C82" s="87"/>
      <c r="D82" s="49" t="s">
        <v>285</v>
      </c>
      <c r="E82" s="50"/>
      <c r="F82" s="50"/>
      <c r="G82" s="50"/>
      <c r="H82" s="50"/>
      <c r="I82" s="50"/>
      <c r="J82" s="50"/>
      <c r="K82" s="50"/>
      <c r="L82" s="50"/>
      <c r="M82" s="50"/>
      <c r="N82" s="51"/>
      <c r="O82" s="47">
        <v>2021</v>
      </c>
      <c r="P82" s="47"/>
      <c r="Q82" s="47"/>
      <c r="R82" s="47"/>
      <c r="S82" s="47"/>
      <c r="T82" s="47"/>
      <c r="U82" s="47"/>
      <c r="V82" s="37">
        <v>2021</v>
      </c>
      <c r="W82" s="38"/>
      <c r="X82" s="38"/>
      <c r="Y82" s="38"/>
      <c r="Z82" s="38"/>
      <c r="AA82" s="39"/>
      <c r="AB82" s="74"/>
      <c r="AC82" s="74"/>
      <c r="AD82" s="74"/>
      <c r="AE82" s="74"/>
      <c r="AF82" s="74"/>
      <c r="AG82" s="74"/>
      <c r="AH82" s="48"/>
      <c r="AI82" s="48"/>
      <c r="AJ82" s="48"/>
      <c r="AK82" s="48"/>
      <c r="AL82" s="48"/>
      <c r="AM82" s="48"/>
      <c r="AN82" s="117">
        <v>0.27</v>
      </c>
      <c r="AO82" s="117"/>
      <c r="AP82" s="117"/>
      <c r="AQ82" s="117"/>
      <c r="AR82" s="117"/>
      <c r="AS82" s="117"/>
      <c r="AT82" s="28"/>
      <c r="AU82" s="28"/>
      <c r="AV82" s="28"/>
      <c r="AW82" s="28"/>
      <c r="AX82" s="28"/>
      <c r="AY82" s="28"/>
      <c r="AZ82" s="117">
        <v>0.27</v>
      </c>
      <c r="BA82" s="117"/>
      <c r="BB82" s="117"/>
      <c r="BC82" s="117"/>
      <c r="BD82" s="117"/>
      <c r="BE82" s="117"/>
      <c r="BF82" s="30">
        <f>0.09580174+0.12</f>
        <v>0.21580174</v>
      </c>
      <c r="BG82" s="30"/>
      <c r="BH82" s="30"/>
      <c r="BI82" s="30"/>
      <c r="BJ82" s="30"/>
      <c r="BK82" s="30"/>
      <c r="BL82" s="43">
        <f t="shared" si="2"/>
        <v>0.054198260000000026</v>
      </c>
      <c r="BM82" s="44"/>
      <c r="BN82" s="44"/>
      <c r="BO82" s="44"/>
      <c r="BP82" s="44"/>
      <c r="BQ82" s="45"/>
      <c r="BR82" s="52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74"/>
      <c r="CQ82" s="74"/>
      <c r="CR82" s="74"/>
      <c r="CS82" s="74"/>
      <c r="CT82" s="74"/>
      <c r="CU82" s="74"/>
    </row>
    <row r="83" spans="1:99" ht="15.75">
      <c r="A83" s="87" t="s">
        <v>192</v>
      </c>
      <c r="B83" s="87"/>
      <c r="C83" s="87"/>
      <c r="D83" s="49" t="s">
        <v>286</v>
      </c>
      <c r="E83" s="50"/>
      <c r="F83" s="50"/>
      <c r="G83" s="50"/>
      <c r="H83" s="50"/>
      <c r="I83" s="50"/>
      <c r="J83" s="50"/>
      <c r="K83" s="50"/>
      <c r="L83" s="50"/>
      <c r="M83" s="50"/>
      <c r="N83" s="51"/>
      <c r="O83" s="47">
        <v>2021</v>
      </c>
      <c r="P83" s="47"/>
      <c r="Q83" s="47"/>
      <c r="R83" s="47"/>
      <c r="S83" s="47"/>
      <c r="T83" s="47"/>
      <c r="U83" s="47"/>
      <c r="V83" s="37">
        <v>2021</v>
      </c>
      <c r="W83" s="38"/>
      <c r="X83" s="38"/>
      <c r="Y83" s="38"/>
      <c r="Z83" s="38"/>
      <c r="AA83" s="39"/>
      <c r="AB83" s="74"/>
      <c r="AC83" s="74"/>
      <c r="AD83" s="74"/>
      <c r="AE83" s="74"/>
      <c r="AF83" s="74"/>
      <c r="AG83" s="74"/>
      <c r="AH83" s="48"/>
      <c r="AI83" s="48"/>
      <c r="AJ83" s="48"/>
      <c r="AK83" s="48"/>
      <c r="AL83" s="48"/>
      <c r="AM83" s="48"/>
      <c r="AN83" s="117">
        <v>0.71</v>
      </c>
      <c r="AO83" s="117"/>
      <c r="AP83" s="117"/>
      <c r="AQ83" s="117"/>
      <c r="AR83" s="117"/>
      <c r="AS83" s="117"/>
      <c r="AT83" s="28"/>
      <c r="AU83" s="28"/>
      <c r="AV83" s="28"/>
      <c r="AW83" s="28"/>
      <c r="AX83" s="28"/>
      <c r="AY83" s="28"/>
      <c r="AZ83" s="117">
        <v>0.71</v>
      </c>
      <c r="BA83" s="117"/>
      <c r="BB83" s="117"/>
      <c r="BC83" s="117"/>
      <c r="BD83" s="117"/>
      <c r="BE83" s="117"/>
      <c r="BF83" s="30">
        <f>0.09580174+0.3</f>
        <v>0.39580174</v>
      </c>
      <c r="BG83" s="30"/>
      <c r="BH83" s="30"/>
      <c r="BI83" s="30"/>
      <c r="BJ83" s="30"/>
      <c r="BK83" s="30"/>
      <c r="BL83" s="43">
        <f t="shared" si="2"/>
        <v>0.31419825999999995</v>
      </c>
      <c r="BM83" s="44"/>
      <c r="BN83" s="44"/>
      <c r="BO83" s="44"/>
      <c r="BP83" s="44"/>
      <c r="BQ83" s="45"/>
      <c r="BR83" s="52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74"/>
      <c r="CQ83" s="74"/>
      <c r="CR83" s="74"/>
      <c r="CS83" s="74"/>
      <c r="CT83" s="74"/>
      <c r="CU83" s="74"/>
    </row>
    <row r="84" spans="1:99" ht="15.75">
      <c r="A84" s="87" t="s">
        <v>193</v>
      </c>
      <c r="B84" s="87"/>
      <c r="C84" s="87"/>
      <c r="D84" s="49" t="s">
        <v>287</v>
      </c>
      <c r="E84" s="50"/>
      <c r="F84" s="50"/>
      <c r="G84" s="50"/>
      <c r="H84" s="50"/>
      <c r="I84" s="50"/>
      <c r="J84" s="50"/>
      <c r="K84" s="50"/>
      <c r="L84" s="50"/>
      <c r="M84" s="50"/>
      <c r="N84" s="51"/>
      <c r="O84" s="47">
        <v>2021</v>
      </c>
      <c r="P84" s="47"/>
      <c r="Q84" s="47"/>
      <c r="R84" s="47"/>
      <c r="S84" s="47"/>
      <c r="T84" s="47"/>
      <c r="U84" s="47"/>
      <c r="V84" s="37">
        <v>2021</v>
      </c>
      <c r="W84" s="38"/>
      <c r="X84" s="38"/>
      <c r="Y84" s="38"/>
      <c r="Z84" s="38"/>
      <c r="AA84" s="39"/>
      <c r="AB84" s="74"/>
      <c r="AC84" s="74"/>
      <c r="AD84" s="74"/>
      <c r="AE84" s="74"/>
      <c r="AF84" s="74"/>
      <c r="AG84" s="74"/>
      <c r="AH84" s="48"/>
      <c r="AI84" s="48"/>
      <c r="AJ84" s="48"/>
      <c r="AK84" s="48"/>
      <c r="AL84" s="48"/>
      <c r="AM84" s="48"/>
      <c r="AN84" s="117">
        <v>1.53</v>
      </c>
      <c r="AO84" s="117"/>
      <c r="AP84" s="117"/>
      <c r="AQ84" s="117"/>
      <c r="AR84" s="117"/>
      <c r="AS84" s="117"/>
      <c r="AT84" s="28"/>
      <c r="AU84" s="28"/>
      <c r="AV84" s="28"/>
      <c r="AW84" s="28"/>
      <c r="AX84" s="28"/>
      <c r="AY84" s="28"/>
      <c r="AZ84" s="117">
        <v>1.53</v>
      </c>
      <c r="BA84" s="117"/>
      <c r="BB84" s="117"/>
      <c r="BC84" s="117"/>
      <c r="BD84" s="117"/>
      <c r="BE84" s="117"/>
      <c r="BF84" s="30">
        <f>0.2208626+0.569353</f>
        <v>0.7902156</v>
      </c>
      <c r="BG84" s="30"/>
      <c r="BH84" s="30"/>
      <c r="BI84" s="30"/>
      <c r="BJ84" s="30"/>
      <c r="BK84" s="30"/>
      <c r="BL84" s="43">
        <f t="shared" si="2"/>
        <v>0.7397844</v>
      </c>
      <c r="BM84" s="44"/>
      <c r="BN84" s="44"/>
      <c r="BO84" s="44"/>
      <c r="BP84" s="44"/>
      <c r="BQ84" s="45"/>
      <c r="BR84" s="52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74"/>
      <c r="CQ84" s="74"/>
      <c r="CR84" s="74"/>
      <c r="CS84" s="74"/>
      <c r="CT84" s="74"/>
      <c r="CU84" s="74"/>
    </row>
    <row r="85" spans="1:99" ht="15.75">
      <c r="A85" s="87" t="s">
        <v>194</v>
      </c>
      <c r="B85" s="87"/>
      <c r="C85" s="87"/>
      <c r="D85" s="49" t="s">
        <v>288</v>
      </c>
      <c r="E85" s="50"/>
      <c r="F85" s="50"/>
      <c r="G85" s="50"/>
      <c r="H85" s="50"/>
      <c r="I85" s="50"/>
      <c r="J85" s="50"/>
      <c r="K85" s="50"/>
      <c r="L85" s="50"/>
      <c r="M85" s="50"/>
      <c r="N85" s="51"/>
      <c r="O85" s="47">
        <v>2021</v>
      </c>
      <c r="P85" s="47"/>
      <c r="Q85" s="47"/>
      <c r="R85" s="47"/>
      <c r="S85" s="47"/>
      <c r="T85" s="47"/>
      <c r="U85" s="47"/>
      <c r="V85" s="37">
        <v>2021</v>
      </c>
      <c r="W85" s="38"/>
      <c r="X85" s="38"/>
      <c r="Y85" s="38"/>
      <c r="Z85" s="38"/>
      <c r="AA85" s="39"/>
      <c r="AB85" s="74"/>
      <c r="AC85" s="74"/>
      <c r="AD85" s="74"/>
      <c r="AE85" s="74"/>
      <c r="AF85" s="74"/>
      <c r="AG85" s="74"/>
      <c r="AH85" s="48"/>
      <c r="AI85" s="48"/>
      <c r="AJ85" s="48"/>
      <c r="AK85" s="48"/>
      <c r="AL85" s="48"/>
      <c r="AM85" s="48"/>
      <c r="AN85" s="121">
        <v>0.98</v>
      </c>
      <c r="AO85" s="122"/>
      <c r="AP85" s="122"/>
      <c r="AQ85" s="122"/>
      <c r="AR85" s="122"/>
      <c r="AS85" s="123"/>
      <c r="AT85" s="28"/>
      <c r="AU85" s="28"/>
      <c r="AV85" s="28"/>
      <c r="AW85" s="28"/>
      <c r="AX85" s="28"/>
      <c r="AY85" s="28"/>
      <c r="AZ85" s="121">
        <v>0.98</v>
      </c>
      <c r="BA85" s="122"/>
      <c r="BB85" s="122"/>
      <c r="BC85" s="122"/>
      <c r="BD85" s="122"/>
      <c r="BE85" s="123"/>
      <c r="BF85" s="30">
        <v>0.15833219</v>
      </c>
      <c r="BG85" s="30"/>
      <c r="BH85" s="30"/>
      <c r="BI85" s="30"/>
      <c r="BJ85" s="30"/>
      <c r="BK85" s="30"/>
      <c r="BL85" s="43">
        <f t="shared" si="2"/>
        <v>0.82166781</v>
      </c>
      <c r="BM85" s="44"/>
      <c r="BN85" s="44"/>
      <c r="BO85" s="44"/>
      <c r="BP85" s="44"/>
      <c r="BQ85" s="45"/>
      <c r="BR85" s="52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74"/>
      <c r="CQ85" s="74"/>
      <c r="CR85" s="74"/>
      <c r="CS85" s="74"/>
      <c r="CT85" s="74"/>
      <c r="CU85" s="74"/>
    </row>
    <row r="86" spans="1:99" ht="15.75">
      <c r="A86" s="87" t="s">
        <v>195</v>
      </c>
      <c r="B86" s="87"/>
      <c r="C86" s="87"/>
      <c r="D86" s="49" t="s">
        <v>289</v>
      </c>
      <c r="E86" s="50"/>
      <c r="F86" s="50"/>
      <c r="G86" s="50"/>
      <c r="H86" s="50"/>
      <c r="I86" s="50"/>
      <c r="J86" s="50"/>
      <c r="K86" s="50"/>
      <c r="L86" s="50"/>
      <c r="M86" s="50"/>
      <c r="N86" s="51"/>
      <c r="O86" s="47">
        <v>2021</v>
      </c>
      <c r="P86" s="47"/>
      <c r="Q86" s="47"/>
      <c r="R86" s="47"/>
      <c r="S86" s="47"/>
      <c r="T86" s="47"/>
      <c r="U86" s="47"/>
      <c r="V86" s="37">
        <v>2021</v>
      </c>
      <c r="W86" s="38"/>
      <c r="X86" s="38"/>
      <c r="Y86" s="38"/>
      <c r="Z86" s="38"/>
      <c r="AA86" s="39"/>
      <c r="AB86" s="74"/>
      <c r="AC86" s="74"/>
      <c r="AD86" s="74"/>
      <c r="AE86" s="74"/>
      <c r="AF86" s="74"/>
      <c r="AG86" s="74"/>
      <c r="AH86" s="48"/>
      <c r="AI86" s="48"/>
      <c r="AJ86" s="48"/>
      <c r="AK86" s="48"/>
      <c r="AL86" s="48"/>
      <c r="AM86" s="48"/>
      <c r="AN86" s="121">
        <v>0.82</v>
      </c>
      <c r="AO86" s="122"/>
      <c r="AP86" s="122"/>
      <c r="AQ86" s="122"/>
      <c r="AR86" s="122"/>
      <c r="AS86" s="123"/>
      <c r="AT86" s="28"/>
      <c r="AU86" s="28"/>
      <c r="AV86" s="28"/>
      <c r="AW86" s="28"/>
      <c r="AX86" s="28"/>
      <c r="AY86" s="28"/>
      <c r="AZ86" s="121">
        <v>0.82</v>
      </c>
      <c r="BA86" s="122"/>
      <c r="BB86" s="122"/>
      <c r="BC86" s="122"/>
      <c r="BD86" s="122"/>
      <c r="BE86" s="123"/>
      <c r="BF86" s="30">
        <f>0.09580174</f>
        <v>0.09580174</v>
      </c>
      <c r="BG86" s="30"/>
      <c r="BH86" s="30"/>
      <c r="BI86" s="30"/>
      <c r="BJ86" s="30"/>
      <c r="BK86" s="30"/>
      <c r="BL86" s="43">
        <f t="shared" si="2"/>
        <v>0.72419826</v>
      </c>
      <c r="BM86" s="44"/>
      <c r="BN86" s="44"/>
      <c r="BO86" s="44"/>
      <c r="BP86" s="44"/>
      <c r="BQ86" s="45"/>
      <c r="BR86" s="52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74"/>
      <c r="CQ86" s="74"/>
      <c r="CR86" s="74"/>
      <c r="CS86" s="74"/>
      <c r="CT86" s="74"/>
      <c r="CU86" s="74"/>
    </row>
    <row r="87" spans="1:99" ht="15.75">
      <c r="A87" s="87" t="s">
        <v>196</v>
      </c>
      <c r="B87" s="87"/>
      <c r="C87" s="87"/>
      <c r="D87" s="49" t="s">
        <v>290</v>
      </c>
      <c r="E87" s="50"/>
      <c r="F87" s="50"/>
      <c r="G87" s="50"/>
      <c r="H87" s="50"/>
      <c r="I87" s="50"/>
      <c r="J87" s="50"/>
      <c r="K87" s="50"/>
      <c r="L87" s="50"/>
      <c r="M87" s="50"/>
      <c r="N87" s="51"/>
      <c r="O87" s="47">
        <v>2021</v>
      </c>
      <c r="P87" s="47"/>
      <c r="Q87" s="47"/>
      <c r="R87" s="47"/>
      <c r="S87" s="47"/>
      <c r="T87" s="47"/>
      <c r="U87" s="47"/>
      <c r="V87" s="37">
        <v>2021</v>
      </c>
      <c r="W87" s="38"/>
      <c r="X87" s="38"/>
      <c r="Y87" s="38"/>
      <c r="Z87" s="38"/>
      <c r="AA87" s="39"/>
      <c r="AB87" s="74"/>
      <c r="AC87" s="74"/>
      <c r="AD87" s="74"/>
      <c r="AE87" s="74"/>
      <c r="AF87" s="74"/>
      <c r="AG87" s="74"/>
      <c r="AH87" s="48"/>
      <c r="AI87" s="48"/>
      <c r="AJ87" s="48"/>
      <c r="AK87" s="48"/>
      <c r="AL87" s="48"/>
      <c r="AM87" s="48"/>
      <c r="AN87" s="121">
        <v>0.38</v>
      </c>
      <c r="AO87" s="122"/>
      <c r="AP87" s="122"/>
      <c r="AQ87" s="122"/>
      <c r="AR87" s="122"/>
      <c r="AS87" s="123"/>
      <c r="AT87" s="28"/>
      <c r="AU87" s="28"/>
      <c r="AV87" s="28"/>
      <c r="AW87" s="28"/>
      <c r="AX87" s="28"/>
      <c r="AY87" s="28"/>
      <c r="AZ87" s="121">
        <v>0.38</v>
      </c>
      <c r="BA87" s="122"/>
      <c r="BB87" s="122"/>
      <c r="BC87" s="122"/>
      <c r="BD87" s="122"/>
      <c r="BE87" s="123"/>
      <c r="BF87" s="30">
        <f>0.03602221+0.1</f>
        <v>0.13602221</v>
      </c>
      <c r="BG87" s="30"/>
      <c r="BH87" s="30"/>
      <c r="BI87" s="30"/>
      <c r="BJ87" s="30"/>
      <c r="BK87" s="30"/>
      <c r="BL87" s="43">
        <f t="shared" si="2"/>
        <v>0.24397779</v>
      </c>
      <c r="BM87" s="44"/>
      <c r="BN87" s="44"/>
      <c r="BO87" s="44"/>
      <c r="BP87" s="44"/>
      <c r="BQ87" s="45"/>
      <c r="BR87" s="52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74"/>
      <c r="CQ87" s="74"/>
      <c r="CR87" s="74"/>
      <c r="CS87" s="74"/>
      <c r="CT87" s="74"/>
      <c r="CU87" s="74"/>
    </row>
    <row r="88" spans="1:99" ht="15.75">
      <c r="A88" s="87" t="s">
        <v>197</v>
      </c>
      <c r="B88" s="87"/>
      <c r="C88" s="87"/>
      <c r="D88" s="49" t="s">
        <v>291</v>
      </c>
      <c r="E88" s="50"/>
      <c r="F88" s="50"/>
      <c r="G88" s="50"/>
      <c r="H88" s="50"/>
      <c r="I88" s="50"/>
      <c r="J88" s="50"/>
      <c r="K88" s="50"/>
      <c r="L88" s="50"/>
      <c r="M88" s="50"/>
      <c r="N88" s="51"/>
      <c r="O88" s="47">
        <v>2021</v>
      </c>
      <c r="P88" s="47"/>
      <c r="Q88" s="47"/>
      <c r="R88" s="47"/>
      <c r="S88" s="47"/>
      <c r="T88" s="47"/>
      <c r="U88" s="47"/>
      <c r="V88" s="37">
        <v>2021</v>
      </c>
      <c r="W88" s="38"/>
      <c r="X88" s="38"/>
      <c r="Y88" s="38"/>
      <c r="Z88" s="38"/>
      <c r="AA88" s="39"/>
      <c r="AB88" s="74"/>
      <c r="AC88" s="74"/>
      <c r="AD88" s="74"/>
      <c r="AE88" s="74"/>
      <c r="AF88" s="74"/>
      <c r="AG88" s="74"/>
      <c r="AH88" s="48"/>
      <c r="AI88" s="48"/>
      <c r="AJ88" s="48"/>
      <c r="AK88" s="48"/>
      <c r="AL88" s="48"/>
      <c r="AM88" s="48"/>
      <c r="AN88" s="121">
        <v>0.25</v>
      </c>
      <c r="AO88" s="122"/>
      <c r="AP88" s="122"/>
      <c r="AQ88" s="122"/>
      <c r="AR88" s="122"/>
      <c r="AS88" s="123"/>
      <c r="AT88" s="28"/>
      <c r="AU88" s="28"/>
      <c r="AV88" s="28"/>
      <c r="AW88" s="28"/>
      <c r="AX88" s="28"/>
      <c r="AY88" s="28"/>
      <c r="AZ88" s="121">
        <v>0.25</v>
      </c>
      <c r="BA88" s="122"/>
      <c r="BB88" s="122"/>
      <c r="BC88" s="122"/>
      <c r="BD88" s="122"/>
      <c r="BE88" s="123"/>
      <c r="BF88" s="30">
        <f>0.03185597+0.1</f>
        <v>0.13185597</v>
      </c>
      <c r="BG88" s="30"/>
      <c r="BH88" s="30"/>
      <c r="BI88" s="30"/>
      <c r="BJ88" s="30"/>
      <c r="BK88" s="30"/>
      <c r="BL88" s="43">
        <f t="shared" si="2"/>
        <v>0.11814403000000001</v>
      </c>
      <c r="BM88" s="44"/>
      <c r="BN88" s="44"/>
      <c r="BO88" s="44"/>
      <c r="BP88" s="44"/>
      <c r="BQ88" s="45"/>
      <c r="BR88" s="52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74"/>
      <c r="CQ88" s="74"/>
      <c r="CR88" s="74"/>
      <c r="CS88" s="74"/>
      <c r="CT88" s="74"/>
      <c r="CU88" s="74"/>
    </row>
    <row r="89" spans="1:99" ht="15.75">
      <c r="A89" s="87" t="s">
        <v>198</v>
      </c>
      <c r="B89" s="87"/>
      <c r="C89" s="87"/>
      <c r="D89" s="49" t="s">
        <v>292</v>
      </c>
      <c r="E89" s="50"/>
      <c r="F89" s="50"/>
      <c r="G89" s="50"/>
      <c r="H89" s="50"/>
      <c r="I89" s="50"/>
      <c r="J89" s="50"/>
      <c r="K89" s="50"/>
      <c r="L89" s="50"/>
      <c r="M89" s="50"/>
      <c r="N89" s="51"/>
      <c r="O89" s="47">
        <v>2021</v>
      </c>
      <c r="P89" s="47"/>
      <c r="Q89" s="47"/>
      <c r="R89" s="47"/>
      <c r="S89" s="47"/>
      <c r="T89" s="47"/>
      <c r="U89" s="47"/>
      <c r="V89" s="37">
        <v>2021</v>
      </c>
      <c r="W89" s="38"/>
      <c r="X89" s="38"/>
      <c r="Y89" s="38"/>
      <c r="Z89" s="38"/>
      <c r="AA89" s="39"/>
      <c r="AB89" s="74"/>
      <c r="AC89" s="74"/>
      <c r="AD89" s="74"/>
      <c r="AE89" s="74"/>
      <c r="AF89" s="74"/>
      <c r="AG89" s="74"/>
      <c r="AH89" s="48"/>
      <c r="AI89" s="48"/>
      <c r="AJ89" s="48"/>
      <c r="AK89" s="48"/>
      <c r="AL89" s="48"/>
      <c r="AM89" s="48"/>
      <c r="AN89" s="121">
        <v>0.25</v>
      </c>
      <c r="AO89" s="122"/>
      <c r="AP89" s="122"/>
      <c r="AQ89" s="122"/>
      <c r="AR89" s="122"/>
      <c r="AS89" s="123"/>
      <c r="AT89" s="28"/>
      <c r="AU89" s="28"/>
      <c r="AV89" s="28"/>
      <c r="AW89" s="28"/>
      <c r="AX89" s="28"/>
      <c r="AY89" s="28"/>
      <c r="AZ89" s="121">
        <v>0.25</v>
      </c>
      <c r="BA89" s="122"/>
      <c r="BB89" s="122"/>
      <c r="BC89" s="122"/>
      <c r="BD89" s="122"/>
      <c r="BE89" s="123"/>
      <c r="BF89" s="30">
        <f>0.03324472+0.1</f>
        <v>0.13324472</v>
      </c>
      <c r="BG89" s="30"/>
      <c r="BH89" s="30"/>
      <c r="BI89" s="30"/>
      <c r="BJ89" s="30"/>
      <c r="BK89" s="30"/>
      <c r="BL89" s="43">
        <f t="shared" si="2"/>
        <v>0.11675527999999999</v>
      </c>
      <c r="BM89" s="44"/>
      <c r="BN89" s="44"/>
      <c r="BO89" s="44"/>
      <c r="BP89" s="44"/>
      <c r="BQ89" s="45"/>
      <c r="BR89" s="52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74"/>
      <c r="CQ89" s="74"/>
      <c r="CR89" s="74"/>
      <c r="CS89" s="74"/>
      <c r="CT89" s="74"/>
      <c r="CU89" s="74"/>
    </row>
    <row r="90" spans="1:99" ht="15.75">
      <c r="A90" s="87" t="s">
        <v>199</v>
      </c>
      <c r="B90" s="87"/>
      <c r="C90" s="87"/>
      <c r="D90" s="49" t="s">
        <v>293</v>
      </c>
      <c r="E90" s="50"/>
      <c r="F90" s="50"/>
      <c r="G90" s="50"/>
      <c r="H90" s="50"/>
      <c r="I90" s="50"/>
      <c r="J90" s="50"/>
      <c r="K90" s="50"/>
      <c r="L90" s="50"/>
      <c r="M90" s="50"/>
      <c r="N90" s="51"/>
      <c r="O90" s="47">
        <v>2021</v>
      </c>
      <c r="P90" s="47"/>
      <c r="Q90" s="47"/>
      <c r="R90" s="47"/>
      <c r="S90" s="47"/>
      <c r="T90" s="47"/>
      <c r="U90" s="47"/>
      <c r="V90" s="37">
        <v>2021</v>
      </c>
      <c r="W90" s="38"/>
      <c r="X90" s="38"/>
      <c r="Y90" s="38"/>
      <c r="Z90" s="38"/>
      <c r="AA90" s="39"/>
      <c r="AB90" s="74"/>
      <c r="AC90" s="74"/>
      <c r="AD90" s="74"/>
      <c r="AE90" s="74"/>
      <c r="AF90" s="74"/>
      <c r="AG90" s="74"/>
      <c r="AH90" s="48"/>
      <c r="AI90" s="48"/>
      <c r="AJ90" s="48"/>
      <c r="AK90" s="48"/>
      <c r="AL90" s="48"/>
      <c r="AM90" s="48"/>
      <c r="AN90" s="121">
        <v>0.51</v>
      </c>
      <c r="AO90" s="122"/>
      <c r="AP90" s="122"/>
      <c r="AQ90" s="122"/>
      <c r="AR90" s="122"/>
      <c r="AS90" s="123"/>
      <c r="AT90" s="28"/>
      <c r="AU90" s="28"/>
      <c r="AV90" s="28"/>
      <c r="AW90" s="28"/>
      <c r="AX90" s="28"/>
      <c r="AY90" s="28"/>
      <c r="AZ90" s="121">
        <v>0.51</v>
      </c>
      <c r="BA90" s="122"/>
      <c r="BB90" s="122"/>
      <c r="BC90" s="122"/>
      <c r="BD90" s="122"/>
      <c r="BE90" s="123"/>
      <c r="BF90" s="30">
        <f>0.03602221+0.1</f>
        <v>0.13602221</v>
      </c>
      <c r="BG90" s="30"/>
      <c r="BH90" s="30"/>
      <c r="BI90" s="30"/>
      <c r="BJ90" s="30"/>
      <c r="BK90" s="30"/>
      <c r="BL90" s="43">
        <f t="shared" si="2"/>
        <v>0.37397779</v>
      </c>
      <c r="BM90" s="44"/>
      <c r="BN90" s="44"/>
      <c r="BO90" s="44"/>
      <c r="BP90" s="44"/>
      <c r="BQ90" s="45"/>
      <c r="BR90" s="52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74"/>
      <c r="CQ90" s="74"/>
      <c r="CR90" s="74"/>
      <c r="CS90" s="74"/>
      <c r="CT90" s="74"/>
      <c r="CU90" s="74"/>
    </row>
    <row r="91" spans="1:99" ht="15.75">
      <c r="A91" s="87" t="s">
        <v>200</v>
      </c>
      <c r="B91" s="87"/>
      <c r="C91" s="87"/>
      <c r="D91" s="49" t="s">
        <v>294</v>
      </c>
      <c r="E91" s="50"/>
      <c r="F91" s="50"/>
      <c r="G91" s="50"/>
      <c r="H91" s="50"/>
      <c r="I91" s="50"/>
      <c r="J91" s="50"/>
      <c r="K91" s="50"/>
      <c r="L91" s="50"/>
      <c r="M91" s="50"/>
      <c r="N91" s="51"/>
      <c r="O91" s="47">
        <v>2021</v>
      </c>
      <c r="P91" s="47"/>
      <c r="Q91" s="47"/>
      <c r="R91" s="47"/>
      <c r="S91" s="47"/>
      <c r="T91" s="47"/>
      <c r="U91" s="47"/>
      <c r="V91" s="37">
        <v>2021</v>
      </c>
      <c r="W91" s="38"/>
      <c r="X91" s="38"/>
      <c r="Y91" s="38"/>
      <c r="Z91" s="38"/>
      <c r="AA91" s="39"/>
      <c r="AB91" s="74"/>
      <c r="AC91" s="74"/>
      <c r="AD91" s="74"/>
      <c r="AE91" s="74"/>
      <c r="AF91" s="74"/>
      <c r="AG91" s="74"/>
      <c r="AH91" s="48"/>
      <c r="AI91" s="48"/>
      <c r="AJ91" s="48"/>
      <c r="AK91" s="48"/>
      <c r="AL91" s="48"/>
      <c r="AM91" s="48"/>
      <c r="AN91" s="121">
        <v>0.33</v>
      </c>
      <c r="AO91" s="122"/>
      <c r="AP91" s="122"/>
      <c r="AQ91" s="122"/>
      <c r="AR91" s="122"/>
      <c r="AS91" s="123"/>
      <c r="AT91" s="28"/>
      <c r="AU91" s="28"/>
      <c r="AV91" s="28"/>
      <c r="AW91" s="28"/>
      <c r="AX91" s="28"/>
      <c r="AY91" s="28"/>
      <c r="AZ91" s="121">
        <v>0.33</v>
      </c>
      <c r="BA91" s="122"/>
      <c r="BB91" s="122"/>
      <c r="BC91" s="122"/>
      <c r="BD91" s="122"/>
      <c r="BE91" s="123"/>
      <c r="BF91" s="30">
        <f>0.03463346+0.1</f>
        <v>0.13463346</v>
      </c>
      <c r="BG91" s="30"/>
      <c r="BH91" s="30"/>
      <c r="BI91" s="30"/>
      <c r="BJ91" s="30"/>
      <c r="BK91" s="30"/>
      <c r="BL91" s="43">
        <f t="shared" si="2"/>
        <v>0.19536654</v>
      </c>
      <c r="BM91" s="44"/>
      <c r="BN91" s="44"/>
      <c r="BO91" s="44"/>
      <c r="BP91" s="44"/>
      <c r="BQ91" s="45"/>
      <c r="BR91" s="52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74"/>
      <c r="CQ91" s="74"/>
      <c r="CR91" s="74"/>
      <c r="CS91" s="74"/>
      <c r="CT91" s="74"/>
      <c r="CU91" s="74"/>
    </row>
    <row r="92" spans="1:99" ht="15.75">
      <c r="A92" s="87" t="s">
        <v>201</v>
      </c>
      <c r="B92" s="87"/>
      <c r="C92" s="87"/>
      <c r="D92" s="49" t="s">
        <v>295</v>
      </c>
      <c r="E92" s="50"/>
      <c r="F92" s="50"/>
      <c r="G92" s="50"/>
      <c r="H92" s="50"/>
      <c r="I92" s="50"/>
      <c r="J92" s="50"/>
      <c r="K92" s="50"/>
      <c r="L92" s="50"/>
      <c r="M92" s="50"/>
      <c r="N92" s="51"/>
      <c r="O92" s="47">
        <v>2021</v>
      </c>
      <c r="P92" s="47"/>
      <c r="Q92" s="47"/>
      <c r="R92" s="47"/>
      <c r="S92" s="47"/>
      <c r="T92" s="47"/>
      <c r="U92" s="47"/>
      <c r="V92" s="37">
        <v>2021</v>
      </c>
      <c r="W92" s="38"/>
      <c r="X92" s="38"/>
      <c r="Y92" s="38"/>
      <c r="Z92" s="38"/>
      <c r="AA92" s="39"/>
      <c r="AB92" s="74"/>
      <c r="AC92" s="74"/>
      <c r="AD92" s="74"/>
      <c r="AE92" s="74"/>
      <c r="AF92" s="74"/>
      <c r="AG92" s="74"/>
      <c r="AH92" s="48"/>
      <c r="AI92" s="48"/>
      <c r="AJ92" s="48"/>
      <c r="AK92" s="48"/>
      <c r="AL92" s="48"/>
      <c r="AM92" s="48"/>
      <c r="AN92" s="121">
        <v>0.38</v>
      </c>
      <c r="AO92" s="122"/>
      <c r="AP92" s="122"/>
      <c r="AQ92" s="122"/>
      <c r="AR92" s="122"/>
      <c r="AS92" s="123"/>
      <c r="AT92" s="28"/>
      <c r="AU92" s="28"/>
      <c r="AV92" s="28"/>
      <c r="AW92" s="28"/>
      <c r="AX92" s="28"/>
      <c r="AY92" s="28"/>
      <c r="AZ92" s="121">
        <v>0.38</v>
      </c>
      <c r="BA92" s="122"/>
      <c r="BB92" s="122"/>
      <c r="BC92" s="122"/>
      <c r="BD92" s="122"/>
      <c r="BE92" s="123"/>
      <c r="BF92" s="30">
        <f>0.03324472+0.1</f>
        <v>0.13324472</v>
      </c>
      <c r="BG92" s="30"/>
      <c r="BH92" s="30"/>
      <c r="BI92" s="30"/>
      <c r="BJ92" s="30"/>
      <c r="BK92" s="30"/>
      <c r="BL92" s="43">
        <f t="shared" si="2"/>
        <v>0.24675528</v>
      </c>
      <c r="BM92" s="44"/>
      <c r="BN92" s="44"/>
      <c r="BO92" s="44"/>
      <c r="BP92" s="44"/>
      <c r="BQ92" s="45"/>
      <c r="BR92" s="52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74"/>
      <c r="CQ92" s="74"/>
      <c r="CR92" s="74"/>
      <c r="CS92" s="74"/>
      <c r="CT92" s="74"/>
      <c r="CU92" s="74"/>
    </row>
    <row r="93" spans="1:99" ht="15.75">
      <c r="A93" s="87" t="s">
        <v>202</v>
      </c>
      <c r="B93" s="87"/>
      <c r="C93" s="87"/>
      <c r="D93" s="49" t="s">
        <v>296</v>
      </c>
      <c r="E93" s="50"/>
      <c r="F93" s="50"/>
      <c r="G93" s="50"/>
      <c r="H93" s="50"/>
      <c r="I93" s="50"/>
      <c r="J93" s="50"/>
      <c r="K93" s="50"/>
      <c r="L93" s="50"/>
      <c r="M93" s="50"/>
      <c r="N93" s="51"/>
      <c r="O93" s="47">
        <v>2021</v>
      </c>
      <c r="P93" s="47"/>
      <c r="Q93" s="47"/>
      <c r="R93" s="47"/>
      <c r="S93" s="47"/>
      <c r="T93" s="47"/>
      <c r="U93" s="47"/>
      <c r="V93" s="37">
        <v>2021</v>
      </c>
      <c r="W93" s="38"/>
      <c r="X93" s="38"/>
      <c r="Y93" s="38"/>
      <c r="Z93" s="38"/>
      <c r="AA93" s="39"/>
      <c r="AB93" s="74"/>
      <c r="AC93" s="74"/>
      <c r="AD93" s="74"/>
      <c r="AE93" s="74"/>
      <c r="AF93" s="74"/>
      <c r="AG93" s="74"/>
      <c r="AH93" s="48"/>
      <c r="AI93" s="48"/>
      <c r="AJ93" s="48"/>
      <c r="AK93" s="48"/>
      <c r="AL93" s="48"/>
      <c r="AM93" s="48"/>
      <c r="AN93" s="121">
        <v>0.38</v>
      </c>
      <c r="AO93" s="122"/>
      <c r="AP93" s="122"/>
      <c r="AQ93" s="122"/>
      <c r="AR93" s="122"/>
      <c r="AS93" s="123"/>
      <c r="AT93" s="28"/>
      <c r="AU93" s="28"/>
      <c r="AV93" s="28"/>
      <c r="AW93" s="28"/>
      <c r="AX93" s="28"/>
      <c r="AY93" s="28"/>
      <c r="AZ93" s="121">
        <v>0.38</v>
      </c>
      <c r="BA93" s="122"/>
      <c r="BB93" s="122"/>
      <c r="BC93" s="122"/>
      <c r="BD93" s="122"/>
      <c r="BE93" s="123"/>
      <c r="BF93" s="30">
        <f>0.03463346+0.169867</f>
        <v>0.20450046</v>
      </c>
      <c r="BG93" s="30"/>
      <c r="BH93" s="30"/>
      <c r="BI93" s="30"/>
      <c r="BJ93" s="30"/>
      <c r="BK93" s="30"/>
      <c r="BL93" s="43">
        <f t="shared" si="2"/>
        <v>0.17549954</v>
      </c>
      <c r="BM93" s="44"/>
      <c r="BN93" s="44"/>
      <c r="BO93" s="44"/>
      <c r="BP93" s="44"/>
      <c r="BQ93" s="45"/>
      <c r="BR93" s="52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74"/>
      <c r="CQ93" s="74"/>
      <c r="CR93" s="74"/>
      <c r="CS93" s="74"/>
      <c r="CT93" s="74"/>
      <c r="CU93" s="74"/>
    </row>
    <row r="94" spans="1:99" ht="15.75">
      <c r="A94" s="87" t="s">
        <v>203</v>
      </c>
      <c r="B94" s="87"/>
      <c r="C94" s="87"/>
      <c r="D94" s="49" t="s">
        <v>297</v>
      </c>
      <c r="E94" s="50"/>
      <c r="F94" s="50"/>
      <c r="G94" s="50"/>
      <c r="H94" s="50"/>
      <c r="I94" s="50"/>
      <c r="J94" s="50"/>
      <c r="K94" s="50"/>
      <c r="L94" s="50"/>
      <c r="M94" s="50"/>
      <c r="N94" s="51"/>
      <c r="O94" s="47">
        <v>2021</v>
      </c>
      <c r="P94" s="47"/>
      <c r="Q94" s="47"/>
      <c r="R94" s="47"/>
      <c r="S94" s="47"/>
      <c r="T94" s="47"/>
      <c r="U94" s="47"/>
      <c r="V94" s="37">
        <v>2021</v>
      </c>
      <c r="W94" s="38"/>
      <c r="X94" s="38"/>
      <c r="Y94" s="38"/>
      <c r="Z94" s="38"/>
      <c r="AA94" s="39"/>
      <c r="AB94" s="74"/>
      <c r="AC94" s="74"/>
      <c r="AD94" s="74"/>
      <c r="AE94" s="74"/>
      <c r="AF94" s="74"/>
      <c r="AG94" s="74"/>
      <c r="AH94" s="48"/>
      <c r="AI94" s="48"/>
      <c r="AJ94" s="48"/>
      <c r="AK94" s="48"/>
      <c r="AL94" s="48"/>
      <c r="AM94" s="48"/>
      <c r="AN94" s="121">
        <v>2.29</v>
      </c>
      <c r="AO94" s="122"/>
      <c r="AP94" s="122"/>
      <c r="AQ94" s="122"/>
      <c r="AR94" s="122"/>
      <c r="AS94" s="123"/>
      <c r="AT94" s="28"/>
      <c r="AU94" s="28"/>
      <c r="AV94" s="28"/>
      <c r="AW94" s="28"/>
      <c r="AX94" s="28"/>
      <c r="AY94" s="28"/>
      <c r="AZ94" s="121">
        <v>2.29</v>
      </c>
      <c r="BA94" s="122"/>
      <c r="BB94" s="122"/>
      <c r="BC94" s="122"/>
      <c r="BD94" s="122"/>
      <c r="BE94" s="123"/>
      <c r="BF94" s="30"/>
      <c r="BG94" s="30"/>
      <c r="BH94" s="30"/>
      <c r="BI94" s="30"/>
      <c r="BJ94" s="30"/>
      <c r="BK94" s="30"/>
      <c r="BL94" s="43">
        <f>SUM(AZ94-BF94)</f>
        <v>2.29</v>
      </c>
      <c r="BM94" s="44"/>
      <c r="BN94" s="44"/>
      <c r="BO94" s="44"/>
      <c r="BP94" s="44"/>
      <c r="BQ94" s="45"/>
      <c r="BR94" s="52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74"/>
      <c r="CQ94" s="74"/>
      <c r="CR94" s="74"/>
      <c r="CS94" s="74"/>
      <c r="CT94" s="74"/>
      <c r="CU94" s="74"/>
    </row>
    <row r="95" spans="1:99" ht="20.25" customHeight="1">
      <c r="A95" s="118" t="s">
        <v>210</v>
      </c>
      <c r="B95" s="118"/>
      <c r="C95" s="118"/>
      <c r="D95" s="109" t="s">
        <v>137</v>
      </c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28"/>
      <c r="AI95" s="28"/>
      <c r="AJ95" s="28"/>
      <c r="AK95" s="28"/>
      <c r="AL95" s="28"/>
      <c r="AM95" s="28"/>
      <c r="AN95" s="77">
        <f>SUM(AN96:AS101)</f>
        <v>41.43000000000001</v>
      </c>
      <c r="AO95" s="77"/>
      <c r="AP95" s="77"/>
      <c r="AQ95" s="77"/>
      <c r="AR95" s="77"/>
      <c r="AS95" s="77"/>
      <c r="AT95" s="28"/>
      <c r="AU95" s="28"/>
      <c r="AV95" s="28"/>
      <c r="AW95" s="28"/>
      <c r="AX95" s="28"/>
      <c r="AY95" s="28"/>
      <c r="AZ95" s="77">
        <f>SUM(AZ96:BE101)</f>
        <v>41.43000000000001</v>
      </c>
      <c r="BA95" s="77"/>
      <c r="BB95" s="77"/>
      <c r="BC95" s="77"/>
      <c r="BD95" s="77"/>
      <c r="BE95" s="77"/>
      <c r="BF95" s="116">
        <f>SUM(BF96:BK101)</f>
        <v>0.60511509</v>
      </c>
      <c r="BG95" s="116"/>
      <c r="BH95" s="116"/>
      <c r="BI95" s="116"/>
      <c r="BJ95" s="116"/>
      <c r="BK95" s="116"/>
      <c r="BL95" s="77">
        <f>SUM(BL96:BQ101)</f>
        <v>40.82488491</v>
      </c>
      <c r="BM95" s="77"/>
      <c r="BN95" s="77"/>
      <c r="BO95" s="77"/>
      <c r="BP95" s="77"/>
      <c r="BQ95" s="77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74"/>
      <c r="CQ95" s="74"/>
      <c r="CR95" s="74"/>
      <c r="CS95" s="74"/>
      <c r="CT95" s="74"/>
      <c r="CU95" s="74"/>
    </row>
    <row r="96" spans="1:99" ht="52.5" customHeight="1">
      <c r="A96" s="87" t="s">
        <v>211</v>
      </c>
      <c r="B96" s="87"/>
      <c r="C96" s="87"/>
      <c r="D96" s="162" t="s">
        <v>298</v>
      </c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47">
        <v>2021</v>
      </c>
      <c r="P96" s="47"/>
      <c r="Q96" s="47"/>
      <c r="R96" s="47"/>
      <c r="S96" s="47"/>
      <c r="T96" s="47"/>
      <c r="U96" s="47"/>
      <c r="V96" s="37">
        <v>2021</v>
      </c>
      <c r="W96" s="38"/>
      <c r="X96" s="38"/>
      <c r="Y96" s="38"/>
      <c r="Z96" s="38"/>
      <c r="AA96" s="39"/>
      <c r="AB96" s="74"/>
      <c r="AC96" s="74"/>
      <c r="AD96" s="74"/>
      <c r="AE96" s="74"/>
      <c r="AF96" s="74"/>
      <c r="AG96" s="74"/>
      <c r="AH96" s="48"/>
      <c r="AI96" s="48"/>
      <c r="AJ96" s="48"/>
      <c r="AK96" s="48"/>
      <c r="AL96" s="48"/>
      <c r="AM96" s="48"/>
      <c r="AN96" s="76">
        <v>11.9</v>
      </c>
      <c r="AO96" s="76"/>
      <c r="AP96" s="76"/>
      <c r="AQ96" s="76"/>
      <c r="AR96" s="76"/>
      <c r="AS96" s="76"/>
      <c r="AT96" s="28"/>
      <c r="AU96" s="28"/>
      <c r="AV96" s="28"/>
      <c r="AW96" s="28"/>
      <c r="AX96" s="28"/>
      <c r="AY96" s="28"/>
      <c r="AZ96" s="76">
        <v>11.9</v>
      </c>
      <c r="BA96" s="76"/>
      <c r="BB96" s="76"/>
      <c r="BC96" s="76"/>
      <c r="BD96" s="76"/>
      <c r="BE96" s="76"/>
      <c r="BF96" s="30"/>
      <c r="BG96" s="30"/>
      <c r="BH96" s="30"/>
      <c r="BI96" s="30"/>
      <c r="BJ96" s="30"/>
      <c r="BK96" s="30"/>
      <c r="BL96" s="29">
        <f aca="true" t="shared" si="3" ref="BL96:BL101">SUM(AZ96-BF96)</f>
        <v>11.9</v>
      </c>
      <c r="BM96" s="29"/>
      <c r="BN96" s="29"/>
      <c r="BO96" s="29"/>
      <c r="BP96" s="29"/>
      <c r="BQ96" s="29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74"/>
      <c r="CQ96" s="74"/>
      <c r="CR96" s="74"/>
      <c r="CS96" s="74"/>
      <c r="CT96" s="74"/>
      <c r="CU96" s="74"/>
    </row>
    <row r="97" spans="1:99" ht="16.5" customHeight="1">
      <c r="A97" s="87" t="s">
        <v>212</v>
      </c>
      <c r="B97" s="87"/>
      <c r="C97" s="87"/>
      <c r="D97" s="74" t="s">
        <v>299</v>
      </c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47">
        <v>2021</v>
      </c>
      <c r="P97" s="47"/>
      <c r="Q97" s="47"/>
      <c r="R97" s="47"/>
      <c r="S97" s="47"/>
      <c r="T97" s="47"/>
      <c r="U97" s="47"/>
      <c r="V97" s="37">
        <v>2021</v>
      </c>
      <c r="W97" s="38"/>
      <c r="X97" s="38"/>
      <c r="Y97" s="38"/>
      <c r="Z97" s="38"/>
      <c r="AA97" s="39"/>
      <c r="AB97" s="74"/>
      <c r="AC97" s="74"/>
      <c r="AD97" s="74"/>
      <c r="AE97" s="74"/>
      <c r="AF97" s="74"/>
      <c r="AG97" s="74"/>
      <c r="AH97" s="48"/>
      <c r="AI97" s="48"/>
      <c r="AJ97" s="48"/>
      <c r="AK97" s="48"/>
      <c r="AL97" s="48"/>
      <c r="AM97" s="48"/>
      <c r="AN97" s="76">
        <v>2</v>
      </c>
      <c r="AO97" s="76"/>
      <c r="AP97" s="76"/>
      <c r="AQ97" s="76"/>
      <c r="AR97" s="76"/>
      <c r="AS97" s="76"/>
      <c r="AT97" s="28"/>
      <c r="AU97" s="28"/>
      <c r="AV97" s="28"/>
      <c r="AW97" s="28"/>
      <c r="AX97" s="28"/>
      <c r="AY97" s="28"/>
      <c r="AZ97" s="76">
        <v>2</v>
      </c>
      <c r="BA97" s="76"/>
      <c r="BB97" s="76"/>
      <c r="BC97" s="76"/>
      <c r="BD97" s="76"/>
      <c r="BE97" s="76"/>
      <c r="BF97" s="30"/>
      <c r="BG97" s="30"/>
      <c r="BH97" s="30"/>
      <c r="BI97" s="30"/>
      <c r="BJ97" s="30"/>
      <c r="BK97" s="30"/>
      <c r="BL97" s="29">
        <f t="shared" si="3"/>
        <v>2</v>
      </c>
      <c r="BM97" s="29"/>
      <c r="BN97" s="29"/>
      <c r="BO97" s="29"/>
      <c r="BP97" s="29"/>
      <c r="BQ97" s="29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74"/>
      <c r="CQ97" s="74"/>
      <c r="CR97" s="74"/>
      <c r="CS97" s="74"/>
      <c r="CT97" s="74"/>
      <c r="CU97" s="74"/>
    </row>
    <row r="98" spans="1:99" ht="22.5" customHeight="1">
      <c r="A98" s="87" t="s">
        <v>213</v>
      </c>
      <c r="B98" s="87"/>
      <c r="C98" s="87"/>
      <c r="D98" s="59" t="s">
        <v>300</v>
      </c>
      <c r="E98" s="60"/>
      <c r="F98" s="60"/>
      <c r="G98" s="60"/>
      <c r="H98" s="60"/>
      <c r="I98" s="60"/>
      <c r="J98" s="60"/>
      <c r="K98" s="60"/>
      <c r="L98" s="60"/>
      <c r="M98" s="60"/>
      <c r="N98" s="61"/>
      <c r="O98" s="47">
        <v>2021</v>
      </c>
      <c r="P98" s="47"/>
      <c r="Q98" s="47"/>
      <c r="R98" s="47"/>
      <c r="S98" s="47"/>
      <c r="T98" s="47"/>
      <c r="U98" s="47"/>
      <c r="V98" s="37">
        <v>2021</v>
      </c>
      <c r="W98" s="38"/>
      <c r="X98" s="38"/>
      <c r="Y98" s="38"/>
      <c r="Z98" s="38"/>
      <c r="AA98" s="39"/>
      <c r="AB98" s="74"/>
      <c r="AC98" s="74"/>
      <c r="AD98" s="74"/>
      <c r="AE98" s="74"/>
      <c r="AF98" s="74"/>
      <c r="AG98" s="74"/>
      <c r="AH98" s="48"/>
      <c r="AI98" s="48"/>
      <c r="AJ98" s="48"/>
      <c r="AK98" s="48"/>
      <c r="AL98" s="48"/>
      <c r="AM98" s="48"/>
      <c r="AN98" s="76">
        <v>17.45</v>
      </c>
      <c r="AO98" s="76"/>
      <c r="AP98" s="76"/>
      <c r="AQ98" s="76"/>
      <c r="AR98" s="76"/>
      <c r="AS98" s="76"/>
      <c r="AT98" s="28"/>
      <c r="AU98" s="28"/>
      <c r="AV98" s="28"/>
      <c r="AW98" s="28"/>
      <c r="AX98" s="28"/>
      <c r="AY98" s="28"/>
      <c r="AZ98" s="76">
        <v>17.45</v>
      </c>
      <c r="BA98" s="76"/>
      <c r="BB98" s="76"/>
      <c r="BC98" s="76"/>
      <c r="BD98" s="76"/>
      <c r="BE98" s="76"/>
      <c r="BF98" s="30">
        <f>0.395772</f>
        <v>0.395772</v>
      </c>
      <c r="BG98" s="30"/>
      <c r="BH98" s="30"/>
      <c r="BI98" s="30"/>
      <c r="BJ98" s="30"/>
      <c r="BK98" s="30"/>
      <c r="BL98" s="29">
        <f t="shared" si="3"/>
        <v>17.054228</v>
      </c>
      <c r="BM98" s="29"/>
      <c r="BN98" s="29"/>
      <c r="BO98" s="29"/>
      <c r="BP98" s="29"/>
      <c r="BQ98" s="29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74"/>
      <c r="CQ98" s="74"/>
      <c r="CR98" s="74"/>
      <c r="CS98" s="74"/>
      <c r="CT98" s="74"/>
      <c r="CU98" s="74"/>
    </row>
    <row r="99" spans="1:99" ht="22.5" customHeight="1">
      <c r="A99" s="75" t="s">
        <v>214</v>
      </c>
      <c r="B99" s="75"/>
      <c r="C99" s="75"/>
      <c r="D99" s="59" t="s">
        <v>302</v>
      </c>
      <c r="E99" s="60"/>
      <c r="F99" s="60"/>
      <c r="G99" s="60"/>
      <c r="H99" s="60"/>
      <c r="I99" s="60"/>
      <c r="J99" s="60"/>
      <c r="K99" s="60"/>
      <c r="L99" s="60"/>
      <c r="M99" s="60"/>
      <c r="N99" s="61"/>
      <c r="O99" s="47">
        <v>2021</v>
      </c>
      <c r="P99" s="47"/>
      <c r="Q99" s="47"/>
      <c r="R99" s="47"/>
      <c r="S99" s="47"/>
      <c r="T99" s="47"/>
      <c r="U99" s="47"/>
      <c r="V99" s="37">
        <v>2021</v>
      </c>
      <c r="W99" s="38"/>
      <c r="X99" s="38"/>
      <c r="Y99" s="38"/>
      <c r="Z99" s="38"/>
      <c r="AA99" s="39"/>
      <c r="AB99" s="74"/>
      <c r="AC99" s="74"/>
      <c r="AD99" s="74"/>
      <c r="AE99" s="74"/>
      <c r="AF99" s="74"/>
      <c r="AG99" s="74"/>
      <c r="AH99" s="37"/>
      <c r="AI99" s="38"/>
      <c r="AJ99" s="38"/>
      <c r="AK99" s="38"/>
      <c r="AL99" s="38"/>
      <c r="AM99" s="39"/>
      <c r="AN99" s="76">
        <v>2.85</v>
      </c>
      <c r="AO99" s="76"/>
      <c r="AP99" s="76"/>
      <c r="AQ99" s="76"/>
      <c r="AR99" s="76"/>
      <c r="AS99" s="76"/>
      <c r="AT99" s="28"/>
      <c r="AU99" s="28"/>
      <c r="AV99" s="28"/>
      <c r="AW99" s="28"/>
      <c r="AX99" s="28"/>
      <c r="AY99" s="28"/>
      <c r="AZ99" s="76">
        <v>2.85</v>
      </c>
      <c r="BA99" s="76"/>
      <c r="BB99" s="76"/>
      <c r="BC99" s="76"/>
      <c r="BD99" s="76"/>
      <c r="BE99" s="76"/>
      <c r="BF99" s="120"/>
      <c r="BG99" s="120"/>
      <c r="BH99" s="120"/>
      <c r="BI99" s="120"/>
      <c r="BJ99" s="120"/>
      <c r="BK99" s="120"/>
      <c r="BL99" s="29">
        <f t="shared" si="3"/>
        <v>2.85</v>
      </c>
      <c r="BM99" s="29"/>
      <c r="BN99" s="29"/>
      <c r="BO99" s="29"/>
      <c r="BP99" s="29"/>
      <c r="BQ99" s="29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74"/>
      <c r="CQ99" s="74"/>
      <c r="CR99" s="74"/>
      <c r="CS99" s="74"/>
      <c r="CT99" s="74"/>
      <c r="CU99" s="74"/>
    </row>
    <row r="100" spans="1:99" ht="27" customHeight="1">
      <c r="A100" s="75" t="s">
        <v>215</v>
      </c>
      <c r="B100" s="75"/>
      <c r="C100" s="75"/>
      <c r="D100" s="59" t="s">
        <v>301</v>
      </c>
      <c r="E100" s="60"/>
      <c r="F100" s="60"/>
      <c r="G100" s="60"/>
      <c r="H100" s="60"/>
      <c r="I100" s="60"/>
      <c r="J100" s="60"/>
      <c r="K100" s="60"/>
      <c r="L100" s="60"/>
      <c r="M100" s="60"/>
      <c r="N100" s="61"/>
      <c r="O100" s="47">
        <v>2021</v>
      </c>
      <c r="P100" s="47"/>
      <c r="Q100" s="47"/>
      <c r="R100" s="47"/>
      <c r="S100" s="47"/>
      <c r="T100" s="47"/>
      <c r="U100" s="47"/>
      <c r="V100" s="37">
        <v>2021</v>
      </c>
      <c r="W100" s="38"/>
      <c r="X100" s="38"/>
      <c r="Y100" s="38"/>
      <c r="Z100" s="38"/>
      <c r="AA100" s="39"/>
      <c r="AB100" s="74"/>
      <c r="AC100" s="74"/>
      <c r="AD100" s="74"/>
      <c r="AE100" s="74"/>
      <c r="AF100" s="74"/>
      <c r="AG100" s="74"/>
      <c r="AH100" s="37"/>
      <c r="AI100" s="38"/>
      <c r="AJ100" s="38"/>
      <c r="AK100" s="38"/>
      <c r="AL100" s="38"/>
      <c r="AM100" s="39"/>
      <c r="AN100" s="76">
        <v>1.6</v>
      </c>
      <c r="AO100" s="76"/>
      <c r="AP100" s="76"/>
      <c r="AQ100" s="76"/>
      <c r="AR100" s="76"/>
      <c r="AS100" s="76"/>
      <c r="AT100" s="28"/>
      <c r="AU100" s="28"/>
      <c r="AV100" s="28"/>
      <c r="AW100" s="28"/>
      <c r="AX100" s="28"/>
      <c r="AY100" s="28"/>
      <c r="AZ100" s="76">
        <v>1.6</v>
      </c>
      <c r="BA100" s="76"/>
      <c r="BB100" s="76"/>
      <c r="BC100" s="76"/>
      <c r="BD100" s="76"/>
      <c r="BE100" s="76"/>
      <c r="BF100" s="30"/>
      <c r="BG100" s="30"/>
      <c r="BH100" s="30"/>
      <c r="BI100" s="30"/>
      <c r="BJ100" s="30"/>
      <c r="BK100" s="30"/>
      <c r="BL100" s="29">
        <f t="shared" si="3"/>
        <v>1.6</v>
      </c>
      <c r="BM100" s="29"/>
      <c r="BN100" s="29"/>
      <c r="BO100" s="29"/>
      <c r="BP100" s="29"/>
      <c r="BQ100" s="29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74"/>
      <c r="CQ100" s="74"/>
      <c r="CR100" s="74"/>
      <c r="CS100" s="74"/>
      <c r="CT100" s="74"/>
      <c r="CU100" s="74"/>
    </row>
    <row r="101" spans="1:99" ht="16.5" customHeight="1">
      <c r="A101" s="75" t="s">
        <v>216</v>
      </c>
      <c r="B101" s="75"/>
      <c r="C101" s="75"/>
      <c r="D101" s="74" t="s">
        <v>303</v>
      </c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47">
        <v>2021</v>
      </c>
      <c r="P101" s="47"/>
      <c r="Q101" s="47"/>
      <c r="R101" s="47"/>
      <c r="S101" s="47"/>
      <c r="T101" s="47"/>
      <c r="U101" s="47"/>
      <c r="V101" s="37">
        <v>2021</v>
      </c>
      <c r="W101" s="38"/>
      <c r="X101" s="38"/>
      <c r="Y101" s="38"/>
      <c r="Z101" s="38"/>
      <c r="AA101" s="39"/>
      <c r="AB101" s="74"/>
      <c r="AC101" s="74"/>
      <c r="AD101" s="74"/>
      <c r="AE101" s="74"/>
      <c r="AF101" s="74"/>
      <c r="AG101" s="74"/>
      <c r="AH101" s="48"/>
      <c r="AI101" s="48"/>
      <c r="AJ101" s="48"/>
      <c r="AK101" s="48"/>
      <c r="AL101" s="48"/>
      <c r="AM101" s="48"/>
      <c r="AN101" s="76">
        <v>5.63</v>
      </c>
      <c r="AO101" s="76"/>
      <c r="AP101" s="76"/>
      <c r="AQ101" s="76"/>
      <c r="AR101" s="76"/>
      <c r="AS101" s="76"/>
      <c r="AT101" s="28"/>
      <c r="AU101" s="28"/>
      <c r="AV101" s="28"/>
      <c r="AW101" s="28"/>
      <c r="AX101" s="28"/>
      <c r="AY101" s="28"/>
      <c r="AZ101" s="76">
        <v>5.63</v>
      </c>
      <c r="BA101" s="76"/>
      <c r="BB101" s="76"/>
      <c r="BC101" s="76"/>
      <c r="BD101" s="76"/>
      <c r="BE101" s="76"/>
      <c r="BF101" s="30">
        <f>0.09580174+0.04905958+0.00135+0.00712844+0.05600333</f>
        <v>0.20934308999999998</v>
      </c>
      <c r="BG101" s="30"/>
      <c r="BH101" s="30"/>
      <c r="BI101" s="30"/>
      <c r="BJ101" s="30"/>
      <c r="BK101" s="30"/>
      <c r="BL101" s="29">
        <f t="shared" si="3"/>
        <v>5.42065691</v>
      </c>
      <c r="BM101" s="29"/>
      <c r="BN101" s="29"/>
      <c r="BO101" s="29"/>
      <c r="BP101" s="29"/>
      <c r="BQ101" s="29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74"/>
      <c r="CQ101" s="74"/>
      <c r="CR101" s="74"/>
      <c r="CS101" s="74"/>
      <c r="CT101" s="74"/>
      <c r="CU101" s="74"/>
    </row>
    <row r="102" spans="14:96" ht="15.75"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</row>
    <row r="104" spans="14:64" ht="15.75">
      <c r="N104" s="4" t="s">
        <v>304</v>
      </c>
      <c r="AV104" s="161" t="s">
        <v>305</v>
      </c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</row>
    <row r="106" spans="14:64" ht="15.75">
      <c r="N106" s="4" t="s">
        <v>129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161" t="s">
        <v>130</v>
      </c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</row>
    <row r="107" spans="14:64" ht="15.75"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17"/>
      <c r="BG107" s="17"/>
      <c r="BH107" s="17"/>
      <c r="BI107" s="17"/>
      <c r="BJ107" s="17"/>
      <c r="BK107" s="17"/>
      <c r="BL107" s="4"/>
    </row>
  </sheetData>
  <sheetProtection/>
  <mergeCells count="1534">
    <mergeCell ref="CP60:CU60"/>
    <mergeCell ref="BX53:CC54"/>
    <mergeCell ref="CD53:CI54"/>
    <mergeCell ref="CJ53:CO54"/>
    <mergeCell ref="BR53:BW54"/>
    <mergeCell ref="CP53:CU54"/>
    <mergeCell ref="CD58:CI59"/>
    <mergeCell ref="CJ58:CO59"/>
    <mergeCell ref="BX58:CC59"/>
    <mergeCell ref="CP92:CU92"/>
    <mergeCell ref="CP93:CU93"/>
    <mergeCell ref="CJ80:CO80"/>
    <mergeCell ref="CJ81:CO81"/>
    <mergeCell ref="CJ82:CO82"/>
    <mergeCell ref="CJ72:CO72"/>
    <mergeCell ref="CP94:CU94"/>
    <mergeCell ref="CP83:CU83"/>
    <mergeCell ref="CP84:CU84"/>
    <mergeCell ref="CP85:CU85"/>
    <mergeCell ref="CP86:CU86"/>
    <mergeCell ref="CP87:CU87"/>
    <mergeCell ref="CP88:CU88"/>
    <mergeCell ref="CP89:CU89"/>
    <mergeCell ref="CP90:CU90"/>
    <mergeCell ref="CP91:CU91"/>
    <mergeCell ref="CP50:CU50"/>
    <mergeCell ref="CP51:CU51"/>
    <mergeCell ref="CP69:CU69"/>
    <mergeCell ref="CP70:CU70"/>
    <mergeCell ref="CP71:CU71"/>
    <mergeCell ref="CP72:CU72"/>
    <mergeCell ref="CP52:CU52"/>
    <mergeCell ref="CP61:CU61"/>
    <mergeCell ref="CP67:CU67"/>
    <mergeCell ref="CP58:CU59"/>
    <mergeCell ref="CP41:CU41"/>
    <mergeCell ref="CP42:CU42"/>
    <mergeCell ref="CP47:CU47"/>
    <mergeCell ref="CP48:CU48"/>
    <mergeCell ref="CP49:CU49"/>
    <mergeCell ref="AT56:AY56"/>
    <mergeCell ref="AZ56:BE56"/>
    <mergeCell ref="BF56:BK56"/>
    <mergeCell ref="BR47:BW47"/>
    <mergeCell ref="BX47:CC47"/>
    <mergeCell ref="CP38:CU38"/>
    <mergeCell ref="A59:C59"/>
    <mergeCell ref="V59:AA59"/>
    <mergeCell ref="AB59:AG59"/>
    <mergeCell ref="AH59:AM59"/>
    <mergeCell ref="AZ54:BE54"/>
    <mergeCell ref="BF54:BK54"/>
    <mergeCell ref="AT55:AY55"/>
    <mergeCell ref="AZ55:BE55"/>
    <mergeCell ref="BF55:BK55"/>
    <mergeCell ref="CP32:CU32"/>
    <mergeCell ref="CP33:CU33"/>
    <mergeCell ref="CP34:CU34"/>
    <mergeCell ref="CP35:CU35"/>
    <mergeCell ref="CP36:CU36"/>
    <mergeCell ref="CP37:CU37"/>
    <mergeCell ref="CP26:CU26"/>
    <mergeCell ref="CP27:CU27"/>
    <mergeCell ref="CP28:CU28"/>
    <mergeCell ref="CP29:CU29"/>
    <mergeCell ref="CP30:CU30"/>
    <mergeCell ref="CP31:CU31"/>
    <mergeCell ref="BL83:BQ83"/>
    <mergeCell ref="BX83:CC83"/>
    <mergeCell ref="BL85:BQ85"/>
    <mergeCell ref="BR85:BW85"/>
    <mergeCell ref="BL84:BQ84"/>
    <mergeCell ref="BX84:CC84"/>
    <mergeCell ref="AV106:BL106"/>
    <mergeCell ref="CP96:CU96"/>
    <mergeCell ref="AT96:AY96"/>
    <mergeCell ref="AZ96:BE96"/>
    <mergeCell ref="BF97:BK97"/>
    <mergeCell ref="BL97:BQ97"/>
    <mergeCell ref="BR96:BW96"/>
    <mergeCell ref="BX96:CC96"/>
    <mergeCell ref="CP101:CU101"/>
    <mergeCell ref="BL99:BQ99"/>
    <mergeCell ref="BL100:BQ100"/>
    <mergeCell ref="CJ97:CO97"/>
    <mergeCell ref="AN96:AS96"/>
    <mergeCell ref="A52:C52"/>
    <mergeCell ref="CD96:CI96"/>
    <mergeCell ref="CJ96:CO96"/>
    <mergeCell ref="AH96:AM96"/>
    <mergeCell ref="AZ93:BE93"/>
    <mergeCell ref="AZ94:BE94"/>
    <mergeCell ref="AZ90:BE90"/>
    <mergeCell ref="A47:C47"/>
    <mergeCell ref="D47:N47"/>
    <mergeCell ref="O47:U47"/>
    <mergeCell ref="AV104:BL104"/>
    <mergeCell ref="A96:C96"/>
    <mergeCell ref="D96:N96"/>
    <mergeCell ref="O96:U96"/>
    <mergeCell ref="V96:AA96"/>
    <mergeCell ref="AB96:AG96"/>
    <mergeCell ref="V47:AA47"/>
    <mergeCell ref="A26:C26"/>
    <mergeCell ref="D26:N26"/>
    <mergeCell ref="AT27:AY27"/>
    <mergeCell ref="AZ27:BE27"/>
    <mergeCell ref="A27:C27"/>
    <mergeCell ref="A28:C28"/>
    <mergeCell ref="D28:N28"/>
    <mergeCell ref="D27:N27"/>
    <mergeCell ref="O26:U26"/>
    <mergeCell ref="V26:AA26"/>
    <mergeCell ref="V28:AA28"/>
    <mergeCell ref="AB28:AG28"/>
    <mergeCell ref="AB47:AG47"/>
    <mergeCell ref="AH41:AM41"/>
    <mergeCell ref="AB30:AG30"/>
    <mergeCell ref="AB31:AG31"/>
    <mergeCell ref="V30:AA30"/>
    <mergeCell ref="V31:AA31"/>
    <mergeCell ref="V32:AA32"/>
    <mergeCell ref="V34:AA34"/>
    <mergeCell ref="AH26:AM26"/>
    <mergeCell ref="BX27:CC27"/>
    <mergeCell ref="BF26:BK26"/>
    <mergeCell ref="BL26:BQ26"/>
    <mergeCell ref="BR26:BW26"/>
    <mergeCell ref="BX26:CC26"/>
    <mergeCell ref="AN26:AS26"/>
    <mergeCell ref="AT26:AY26"/>
    <mergeCell ref="AN28:AS28"/>
    <mergeCell ref="AT52:AY52"/>
    <mergeCell ref="AT47:AY47"/>
    <mergeCell ref="AH47:AM47"/>
    <mergeCell ref="AN47:AS47"/>
    <mergeCell ref="AN27:AS27"/>
    <mergeCell ref="AT29:AY29"/>
    <mergeCell ref="AH28:AM28"/>
    <mergeCell ref="AH27:AM27"/>
    <mergeCell ref="AN51:AS51"/>
    <mergeCell ref="BF93:BK93"/>
    <mergeCell ref="BF94:BK94"/>
    <mergeCell ref="BR27:BW27"/>
    <mergeCell ref="BR51:BW51"/>
    <mergeCell ref="BR29:BW29"/>
    <mergeCell ref="BR80:BW80"/>
    <mergeCell ref="BL51:BQ51"/>
    <mergeCell ref="BL52:BQ52"/>
    <mergeCell ref="BR49:BW49"/>
    <mergeCell ref="BF27:BK27"/>
    <mergeCell ref="BF90:BK90"/>
    <mergeCell ref="CD26:CI26"/>
    <mergeCell ref="BF24:BK24"/>
    <mergeCell ref="BX25:CC25"/>
    <mergeCell ref="CJ47:CO47"/>
    <mergeCell ref="BF92:BK92"/>
    <mergeCell ref="CD27:CI27"/>
    <mergeCell ref="BF91:BK91"/>
    <mergeCell ref="BF47:BK47"/>
    <mergeCell ref="BL47:BQ47"/>
    <mergeCell ref="CP24:CU24"/>
    <mergeCell ref="CJ25:CO25"/>
    <mergeCell ref="BF87:BK87"/>
    <mergeCell ref="BF88:BK88"/>
    <mergeCell ref="BF89:BK89"/>
    <mergeCell ref="AZ86:BE86"/>
    <mergeCell ref="AZ88:BE88"/>
    <mergeCell ref="AZ89:BE89"/>
    <mergeCell ref="BR28:BW28"/>
    <mergeCell ref="BL29:BQ29"/>
    <mergeCell ref="BF21:BK21"/>
    <mergeCell ref="BX24:CC24"/>
    <mergeCell ref="CJ24:CO24"/>
    <mergeCell ref="AZ26:BE26"/>
    <mergeCell ref="AZ25:BE25"/>
    <mergeCell ref="AT25:AY25"/>
    <mergeCell ref="AZ24:BE24"/>
    <mergeCell ref="BR25:BW25"/>
    <mergeCell ref="O38:U38"/>
    <mergeCell ref="CJ27:CO27"/>
    <mergeCell ref="BL27:BQ27"/>
    <mergeCell ref="AZ28:BE28"/>
    <mergeCell ref="AH25:AM25"/>
    <mergeCell ref="CP18:CU18"/>
    <mergeCell ref="CJ18:CO18"/>
    <mergeCell ref="CP19:CU19"/>
    <mergeCell ref="BL25:BQ25"/>
    <mergeCell ref="CD25:CI25"/>
    <mergeCell ref="BR24:BW24"/>
    <mergeCell ref="CP25:CU25"/>
    <mergeCell ref="AZ47:BE47"/>
    <mergeCell ref="V29:AA29"/>
    <mergeCell ref="AB52:AG52"/>
    <mergeCell ref="V52:AA52"/>
    <mergeCell ref="V25:AA25"/>
    <mergeCell ref="AN24:AS24"/>
    <mergeCell ref="AT24:AY24"/>
    <mergeCell ref="AT49:AY49"/>
    <mergeCell ref="AH81:AM81"/>
    <mergeCell ref="AB80:AG80"/>
    <mergeCell ref="AB49:AG49"/>
    <mergeCell ref="AB48:AG48"/>
    <mergeCell ref="AN48:AS48"/>
    <mergeCell ref="AN49:AS49"/>
    <mergeCell ref="AB50:AG50"/>
    <mergeCell ref="AB51:AG51"/>
    <mergeCell ref="AB66:AG66"/>
    <mergeCell ref="AB64:AG64"/>
    <mergeCell ref="O37:U37"/>
    <mergeCell ref="A24:C24"/>
    <mergeCell ref="D24:N24"/>
    <mergeCell ref="O24:U24"/>
    <mergeCell ref="A29:C29"/>
    <mergeCell ref="D29:N29"/>
    <mergeCell ref="O25:U25"/>
    <mergeCell ref="A37:C37"/>
    <mergeCell ref="A30:C30"/>
    <mergeCell ref="A31:C31"/>
    <mergeCell ref="A25:C25"/>
    <mergeCell ref="D25:N25"/>
    <mergeCell ref="V24:AA24"/>
    <mergeCell ref="AB24:AG24"/>
    <mergeCell ref="O28:U28"/>
    <mergeCell ref="O27:U27"/>
    <mergeCell ref="V27:AA27"/>
    <mergeCell ref="AB27:AG27"/>
    <mergeCell ref="AB25:AG25"/>
    <mergeCell ref="AB26:AG26"/>
    <mergeCell ref="AN25:AS25"/>
    <mergeCell ref="AN22:AS22"/>
    <mergeCell ref="AT22:AY22"/>
    <mergeCell ref="AZ22:BE22"/>
    <mergeCell ref="AZ83:BE83"/>
    <mergeCell ref="AZ84:BE84"/>
    <mergeCell ref="AN75:AS75"/>
    <mergeCell ref="AN70:AS70"/>
    <mergeCell ref="AN62:AS62"/>
    <mergeCell ref="AN67:AS67"/>
    <mergeCell ref="BL48:BQ48"/>
    <mergeCell ref="BF23:BK23"/>
    <mergeCell ref="AT89:AY89"/>
    <mergeCell ref="AT90:AY90"/>
    <mergeCell ref="AZ92:BE92"/>
    <mergeCell ref="CD47:CI47"/>
    <mergeCell ref="AT83:AY83"/>
    <mergeCell ref="AT84:AY84"/>
    <mergeCell ref="AT85:AY85"/>
    <mergeCell ref="AT86:AY86"/>
    <mergeCell ref="AZ91:BE91"/>
    <mergeCell ref="BF83:BK83"/>
    <mergeCell ref="AZ85:BE85"/>
    <mergeCell ref="BF42:BK42"/>
    <mergeCell ref="BF49:BK49"/>
    <mergeCell ref="BF50:BK50"/>
    <mergeCell ref="AZ79:BE79"/>
    <mergeCell ref="AZ78:BE78"/>
    <mergeCell ref="BF44:BK44"/>
    <mergeCell ref="AZ58:BE58"/>
    <mergeCell ref="AT87:AY87"/>
    <mergeCell ref="BF84:BK84"/>
    <mergeCell ref="BF85:BK85"/>
    <mergeCell ref="BF86:BK86"/>
    <mergeCell ref="AZ87:BE87"/>
    <mergeCell ref="CD28:CI28"/>
    <mergeCell ref="BX80:CC80"/>
    <mergeCell ref="BX82:CC82"/>
    <mergeCell ref="AT51:AY51"/>
    <mergeCell ref="BX81:CC81"/>
    <mergeCell ref="AN91:AS91"/>
    <mergeCell ref="AN92:AS92"/>
    <mergeCell ref="AZ19:BE19"/>
    <mergeCell ref="BL49:BQ49"/>
    <mergeCell ref="BL50:BQ50"/>
    <mergeCell ref="BF41:BK41"/>
    <mergeCell ref="BF28:BK28"/>
    <mergeCell ref="AT91:AY91"/>
    <mergeCell ref="AN89:AS89"/>
    <mergeCell ref="AN90:AS90"/>
    <mergeCell ref="AN93:AS93"/>
    <mergeCell ref="AN94:AS94"/>
    <mergeCell ref="AH18:AM18"/>
    <mergeCell ref="BL28:BQ28"/>
    <mergeCell ref="A23:C23"/>
    <mergeCell ref="BF19:BK19"/>
    <mergeCell ref="BL19:BQ19"/>
    <mergeCell ref="O18:U18"/>
    <mergeCell ref="AB23:AG23"/>
    <mergeCell ref="A18:C18"/>
    <mergeCell ref="A21:C21"/>
    <mergeCell ref="D21:N21"/>
    <mergeCell ref="CJ19:CO19"/>
    <mergeCell ref="AH23:AM23"/>
    <mergeCell ref="AN23:AS23"/>
    <mergeCell ref="BL23:BQ23"/>
    <mergeCell ref="AH22:AM22"/>
    <mergeCell ref="BX20:CC20"/>
    <mergeCell ref="CD19:CI19"/>
    <mergeCell ref="CD22:CI22"/>
    <mergeCell ref="AB8:AG8"/>
    <mergeCell ref="AB9:AG9"/>
    <mergeCell ref="AN10:AS10"/>
    <mergeCell ref="AH9:AM9"/>
    <mergeCell ref="AH14:AM14"/>
    <mergeCell ref="AT7:AY7"/>
    <mergeCell ref="AB10:AG10"/>
    <mergeCell ref="AB7:AG7"/>
    <mergeCell ref="AT8:AY8"/>
    <mergeCell ref="AT9:AY9"/>
    <mergeCell ref="D18:N18"/>
    <mergeCell ref="CJ28:CO28"/>
    <mergeCell ref="AH24:AM24"/>
    <mergeCell ref="BX28:CC28"/>
    <mergeCell ref="CJ26:CO26"/>
    <mergeCell ref="BL24:BQ24"/>
    <mergeCell ref="AB18:AG18"/>
    <mergeCell ref="BX23:CC23"/>
    <mergeCell ref="BX18:CC18"/>
    <mergeCell ref="BX22:CC22"/>
    <mergeCell ref="A9:C9"/>
    <mergeCell ref="A10:C10"/>
    <mergeCell ref="A11:C11"/>
    <mergeCell ref="AB15:AG15"/>
    <mergeCell ref="AB16:AG16"/>
    <mergeCell ref="AB17:AG17"/>
    <mergeCell ref="AB12:AG12"/>
    <mergeCell ref="AB13:AG13"/>
    <mergeCell ref="AB14:AG14"/>
    <mergeCell ref="AB11:AG11"/>
    <mergeCell ref="A4:C4"/>
    <mergeCell ref="A5:C5"/>
    <mergeCell ref="A6:C6"/>
    <mergeCell ref="A7:C7"/>
    <mergeCell ref="BX6:CO6"/>
    <mergeCell ref="BR8:BW8"/>
    <mergeCell ref="AH7:AM7"/>
    <mergeCell ref="AH8:AM8"/>
    <mergeCell ref="BL6:BQ6"/>
    <mergeCell ref="AZ7:BK7"/>
    <mergeCell ref="A16:C16"/>
    <mergeCell ref="A17:C17"/>
    <mergeCell ref="V15:AA15"/>
    <mergeCell ref="V16:AA16"/>
    <mergeCell ref="BL7:BQ7"/>
    <mergeCell ref="A12:C12"/>
    <mergeCell ref="A13:C13"/>
    <mergeCell ref="A14:C14"/>
    <mergeCell ref="A15:C15"/>
    <mergeCell ref="AZ8:BK8"/>
    <mergeCell ref="A8:C8"/>
    <mergeCell ref="AN14:AS14"/>
    <mergeCell ref="AN18:AS18"/>
    <mergeCell ref="AN21:AS21"/>
    <mergeCell ref="AH16:AM16"/>
    <mergeCell ref="AH17:AM17"/>
    <mergeCell ref="AH10:AM10"/>
    <mergeCell ref="AH11:AM11"/>
    <mergeCell ref="AH12:AM12"/>
    <mergeCell ref="AH13:AM13"/>
    <mergeCell ref="AN7:AS7"/>
    <mergeCell ref="AN8:AS8"/>
    <mergeCell ref="AT12:AY12"/>
    <mergeCell ref="AT13:AY13"/>
    <mergeCell ref="AN11:AS11"/>
    <mergeCell ref="AN12:AS12"/>
    <mergeCell ref="AN13:AS13"/>
    <mergeCell ref="AN9:AS9"/>
    <mergeCell ref="AN15:AS15"/>
    <mergeCell ref="AZ10:BE10"/>
    <mergeCell ref="AT16:AY16"/>
    <mergeCell ref="AT17:AY17"/>
    <mergeCell ref="AZ13:BE13"/>
    <mergeCell ref="AZ14:BE14"/>
    <mergeCell ref="AZ17:BE17"/>
    <mergeCell ref="AZ15:BE15"/>
    <mergeCell ref="AN16:AS16"/>
    <mergeCell ref="AN17:AS17"/>
    <mergeCell ref="AZ16:BE16"/>
    <mergeCell ref="AT10:AY10"/>
    <mergeCell ref="AT11:AY11"/>
    <mergeCell ref="AZ23:BE23"/>
    <mergeCell ref="AT23:AY23"/>
    <mergeCell ref="AZ18:BE18"/>
    <mergeCell ref="AT21:AY21"/>
    <mergeCell ref="AT14:AY14"/>
    <mergeCell ref="AT15:AY15"/>
    <mergeCell ref="AT18:AY18"/>
    <mergeCell ref="BL13:BQ13"/>
    <mergeCell ref="BF10:BK10"/>
    <mergeCell ref="BF11:BK11"/>
    <mergeCell ref="AZ11:BE11"/>
    <mergeCell ref="AZ12:BE12"/>
    <mergeCell ref="BF14:BK14"/>
    <mergeCell ref="BF13:BK13"/>
    <mergeCell ref="BF15:BK15"/>
    <mergeCell ref="AZ9:BE9"/>
    <mergeCell ref="BL8:BQ8"/>
    <mergeCell ref="BL9:BQ9"/>
    <mergeCell ref="BL10:BQ10"/>
    <mergeCell ref="BF16:BK16"/>
    <mergeCell ref="BF12:BK12"/>
    <mergeCell ref="BF9:BK9"/>
    <mergeCell ref="BL11:BQ11"/>
    <mergeCell ref="BL12:BQ12"/>
    <mergeCell ref="BR22:BW22"/>
    <mergeCell ref="BL14:BQ14"/>
    <mergeCell ref="BL15:BQ15"/>
    <mergeCell ref="BL16:BQ16"/>
    <mergeCell ref="BL17:BQ17"/>
    <mergeCell ref="BL21:BQ21"/>
    <mergeCell ref="BL18:BQ18"/>
    <mergeCell ref="BX7:CC7"/>
    <mergeCell ref="BX8:CC8"/>
    <mergeCell ref="BX9:CC9"/>
    <mergeCell ref="BX10:CC10"/>
    <mergeCell ref="BR16:BW16"/>
    <mergeCell ref="BR17:BW17"/>
    <mergeCell ref="BX11:CC11"/>
    <mergeCell ref="BX14:CC14"/>
    <mergeCell ref="BX17:CC17"/>
    <mergeCell ref="BR11:BW11"/>
    <mergeCell ref="BR19:BW19"/>
    <mergeCell ref="AZ53:BE53"/>
    <mergeCell ref="BL53:BQ53"/>
    <mergeCell ref="AN83:AS83"/>
    <mergeCell ref="AN84:AS84"/>
    <mergeCell ref="AN85:AS85"/>
    <mergeCell ref="BR23:BW23"/>
    <mergeCell ref="AT28:AY28"/>
    <mergeCell ref="AN82:AS82"/>
    <mergeCell ref="AT50:AY50"/>
    <mergeCell ref="CD16:CI16"/>
    <mergeCell ref="CD11:CI11"/>
    <mergeCell ref="CD13:CI13"/>
    <mergeCell ref="BX12:CC12"/>
    <mergeCell ref="BX13:CC13"/>
    <mergeCell ref="BX15:CC15"/>
    <mergeCell ref="BX16:CC16"/>
    <mergeCell ref="CD14:CI14"/>
    <mergeCell ref="CD15:CI15"/>
    <mergeCell ref="CJ16:CO16"/>
    <mergeCell ref="CJ17:CO17"/>
    <mergeCell ref="CD20:CI20"/>
    <mergeCell ref="BR4:CO4"/>
    <mergeCell ref="BR5:CO5"/>
    <mergeCell ref="BR6:BW6"/>
    <mergeCell ref="BR7:BW7"/>
    <mergeCell ref="CD12:CI12"/>
    <mergeCell ref="CD18:CI18"/>
    <mergeCell ref="BX19:CC19"/>
    <mergeCell ref="CJ14:CO14"/>
    <mergeCell ref="CD7:CI7"/>
    <mergeCell ref="CD8:CI8"/>
    <mergeCell ref="CD9:CI9"/>
    <mergeCell ref="CD10:CI10"/>
    <mergeCell ref="CJ7:CO7"/>
    <mergeCell ref="CJ8:CO13"/>
    <mergeCell ref="V18:AA18"/>
    <mergeCell ref="V11:AA11"/>
    <mergeCell ref="V12:AA12"/>
    <mergeCell ref="V14:AA14"/>
    <mergeCell ref="AH15:AM15"/>
    <mergeCell ref="BR12:BW12"/>
    <mergeCell ref="BR13:BW13"/>
    <mergeCell ref="BR14:BW14"/>
    <mergeCell ref="BR15:BW15"/>
    <mergeCell ref="BR18:BW18"/>
    <mergeCell ref="CJ29:CO29"/>
    <mergeCell ref="BX29:CC29"/>
    <mergeCell ref="CD29:CI29"/>
    <mergeCell ref="O29:U29"/>
    <mergeCell ref="V17:AA17"/>
    <mergeCell ref="V23:AA23"/>
    <mergeCell ref="CD17:CI17"/>
    <mergeCell ref="BF17:BK17"/>
    <mergeCell ref="BF18:BK18"/>
    <mergeCell ref="BF25:BK25"/>
    <mergeCell ref="CP10:CU10"/>
    <mergeCell ref="CP15:CU15"/>
    <mergeCell ref="CJ15:CO15"/>
    <mergeCell ref="CD23:CI23"/>
    <mergeCell ref="CJ23:CO23"/>
    <mergeCell ref="AB29:AG29"/>
    <mergeCell ref="AH29:AM29"/>
    <mergeCell ref="AN29:AS29"/>
    <mergeCell ref="AZ29:BE29"/>
    <mergeCell ref="BF29:BK29"/>
    <mergeCell ref="CP4:CU4"/>
    <mergeCell ref="CP5:CU5"/>
    <mergeCell ref="CP6:CU6"/>
    <mergeCell ref="CP7:CU7"/>
    <mergeCell ref="CP8:CU8"/>
    <mergeCell ref="CP9:CU9"/>
    <mergeCell ref="V7:AA7"/>
    <mergeCell ref="V8:AA8"/>
    <mergeCell ref="V9:AA9"/>
    <mergeCell ref="V10:AA10"/>
    <mergeCell ref="V13:AA13"/>
    <mergeCell ref="CD24:CI24"/>
    <mergeCell ref="BX21:CC21"/>
    <mergeCell ref="CD21:CI21"/>
    <mergeCell ref="BR9:BW9"/>
    <mergeCell ref="BR10:BW10"/>
    <mergeCell ref="CP16:CU16"/>
    <mergeCell ref="CP17:CU17"/>
    <mergeCell ref="CP11:CU11"/>
    <mergeCell ref="CP12:CU12"/>
    <mergeCell ref="CP13:CU13"/>
    <mergeCell ref="CP14:CU14"/>
    <mergeCell ref="O4:U4"/>
    <mergeCell ref="O5:U5"/>
    <mergeCell ref="O6:U6"/>
    <mergeCell ref="O7:U7"/>
    <mergeCell ref="O8:U8"/>
    <mergeCell ref="O9:U9"/>
    <mergeCell ref="D10:N10"/>
    <mergeCell ref="D15:N15"/>
    <mergeCell ref="O16:U16"/>
    <mergeCell ref="O17:U17"/>
    <mergeCell ref="O14:U14"/>
    <mergeCell ref="O15:U15"/>
    <mergeCell ref="O10:U10"/>
    <mergeCell ref="O11:U11"/>
    <mergeCell ref="O12:U12"/>
    <mergeCell ref="D4:N4"/>
    <mergeCell ref="D5:N5"/>
    <mergeCell ref="D6:N6"/>
    <mergeCell ref="D7:N7"/>
    <mergeCell ref="D8:N8"/>
    <mergeCell ref="D9:N9"/>
    <mergeCell ref="AZ6:BK6"/>
    <mergeCell ref="O23:U23"/>
    <mergeCell ref="D11:N11"/>
    <mergeCell ref="D12:N12"/>
    <mergeCell ref="D13:N13"/>
    <mergeCell ref="D14:N14"/>
    <mergeCell ref="O13:U13"/>
    <mergeCell ref="D23:N23"/>
    <mergeCell ref="D16:N16"/>
    <mergeCell ref="D17:N17"/>
    <mergeCell ref="V4:AG4"/>
    <mergeCell ref="V5:AG5"/>
    <mergeCell ref="V6:AG6"/>
    <mergeCell ref="AN4:BQ4"/>
    <mergeCell ref="AN5:BQ5"/>
    <mergeCell ref="AT6:AY6"/>
    <mergeCell ref="AH4:AM4"/>
    <mergeCell ref="AH5:AM5"/>
    <mergeCell ref="AH6:AM6"/>
    <mergeCell ref="AN6:AS6"/>
    <mergeCell ref="A61:C61"/>
    <mergeCell ref="BF80:BK80"/>
    <mergeCell ref="BF81:BK81"/>
    <mergeCell ref="BF82:BK82"/>
    <mergeCell ref="BL80:BQ80"/>
    <mergeCell ref="CD80:CI80"/>
    <mergeCell ref="CD81:CI81"/>
    <mergeCell ref="CD82:CI82"/>
    <mergeCell ref="BR81:BW81"/>
    <mergeCell ref="BR82:BW82"/>
    <mergeCell ref="AT81:AY81"/>
    <mergeCell ref="BL82:BQ82"/>
    <mergeCell ref="AZ80:BE80"/>
    <mergeCell ref="AZ81:BE81"/>
    <mergeCell ref="AZ82:BE82"/>
    <mergeCell ref="AT80:AY80"/>
    <mergeCell ref="BR50:BW50"/>
    <mergeCell ref="BF51:BK51"/>
    <mergeCell ref="BR62:BW62"/>
    <mergeCell ref="AN50:AS50"/>
    <mergeCell ref="V61:AA61"/>
    <mergeCell ref="AB63:AG63"/>
    <mergeCell ref="V62:AA62"/>
    <mergeCell ref="AT61:AY61"/>
    <mergeCell ref="AN59:AS59"/>
    <mergeCell ref="AT58:AY58"/>
    <mergeCell ref="BF99:BK99"/>
    <mergeCell ref="AH98:AM98"/>
    <mergeCell ref="AN98:AS98"/>
    <mergeCell ref="AB82:AG82"/>
    <mergeCell ref="AB71:AG71"/>
    <mergeCell ref="AH84:AM84"/>
    <mergeCell ref="AB78:AG78"/>
    <mergeCell ref="AB72:AG72"/>
    <mergeCell ref="BF73:BK73"/>
    <mergeCell ref="AH86:AM86"/>
    <mergeCell ref="O82:U82"/>
    <mergeCell ref="D81:N81"/>
    <mergeCell ref="AB79:AG79"/>
    <mergeCell ref="V65:AA65"/>
    <mergeCell ref="V66:AA66"/>
    <mergeCell ref="V67:AA67"/>
    <mergeCell ref="AB81:AG81"/>
    <mergeCell ref="AB69:AG69"/>
    <mergeCell ref="AB70:AG70"/>
    <mergeCell ref="AB76:AG76"/>
    <mergeCell ref="AB65:AG65"/>
    <mergeCell ref="CJ77:CO77"/>
    <mergeCell ref="CJ79:CO79"/>
    <mergeCell ref="AT71:AY71"/>
    <mergeCell ref="AT72:AY72"/>
    <mergeCell ref="AZ76:BE76"/>
    <mergeCell ref="CD75:CI75"/>
    <mergeCell ref="BR74:BW74"/>
    <mergeCell ref="BR71:BW71"/>
    <mergeCell ref="CJ73:CO73"/>
    <mergeCell ref="CJ71:CO71"/>
    <mergeCell ref="CP75:CU75"/>
    <mergeCell ref="CP77:CU77"/>
    <mergeCell ref="CP78:CU78"/>
    <mergeCell ref="CJ74:CO74"/>
    <mergeCell ref="CJ75:CO75"/>
    <mergeCell ref="CD73:CI73"/>
    <mergeCell ref="CD74:CI74"/>
    <mergeCell ref="CP73:CU73"/>
    <mergeCell ref="CP74:CU74"/>
    <mergeCell ref="CJ78:CO78"/>
    <mergeCell ref="CJ69:CO69"/>
    <mergeCell ref="CJ70:CO70"/>
    <mergeCell ref="CD78:CI78"/>
    <mergeCell ref="CD71:CI71"/>
    <mergeCell ref="CD72:CI72"/>
    <mergeCell ref="CJ61:CO61"/>
    <mergeCell ref="AT68:AY68"/>
    <mergeCell ref="BF61:BK61"/>
    <mergeCell ref="BL69:BQ69"/>
    <mergeCell ref="BR64:BW64"/>
    <mergeCell ref="CJ76:CO76"/>
    <mergeCell ref="BX70:CC70"/>
    <mergeCell ref="BF63:BK63"/>
    <mergeCell ref="BX74:CC74"/>
    <mergeCell ref="BX75:CC75"/>
    <mergeCell ref="BL75:BQ75"/>
    <mergeCell ref="BR63:BW63"/>
    <mergeCell ref="AZ48:BE48"/>
    <mergeCell ref="AZ49:BE49"/>
    <mergeCell ref="AZ50:BE50"/>
    <mergeCell ref="AZ51:BE51"/>
    <mergeCell ref="AZ52:BE52"/>
    <mergeCell ref="BF48:BK48"/>
    <mergeCell ref="BL64:BQ64"/>
    <mergeCell ref="BL65:BQ65"/>
    <mergeCell ref="CD79:CI79"/>
    <mergeCell ref="CD76:CI76"/>
    <mergeCell ref="CD77:CI77"/>
    <mergeCell ref="BL81:BQ81"/>
    <mergeCell ref="AH76:AM76"/>
    <mergeCell ref="AN79:AS79"/>
    <mergeCell ref="AN80:AS80"/>
    <mergeCell ref="AN81:AS81"/>
    <mergeCell ref="AH79:AM79"/>
    <mergeCell ref="BL78:BQ78"/>
    <mergeCell ref="AN61:AS61"/>
    <mergeCell ref="AT77:AY77"/>
    <mergeCell ref="AZ77:BE77"/>
    <mergeCell ref="AH83:AM83"/>
    <mergeCell ref="AZ75:BE75"/>
    <mergeCell ref="AZ71:BE71"/>
    <mergeCell ref="AT73:AY73"/>
    <mergeCell ref="AN73:AS73"/>
    <mergeCell ref="AH75:AM75"/>
    <mergeCell ref="AH61:AM61"/>
    <mergeCell ref="BL73:BQ73"/>
    <mergeCell ref="BL74:BQ74"/>
    <mergeCell ref="BF66:BK66"/>
    <mergeCell ref="BL72:BQ72"/>
    <mergeCell ref="BF68:BK68"/>
    <mergeCell ref="BL70:BQ70"/>
    <mergeCell ref="BF72:BK72"/>
    <mergeCell ref="AH88:AM88"/>
    <mergeCell ref="AH89:AM89"/>
    <mergeCell ref="AH90:AM90"/>
    <mergeCell ref="BF76:BK76"/>
    <mergeCell ref="BF79:BK79"/>
    <mergeCell ref="BF78:BK78"/>
    <mergeCell ref="AN86:AS86"/>
    <mergeCell ref="AN87:AS87"/>
    <mergeCell ref="AN88:AS88"/>
    <mergeCell ref="AH85:AM85"/>
    <mergeCell ref="AZ66:BE66"/>
    <mergeCell ref="AZ63:BE63"/>
    <mergeCell ref="AN74:AS74"/>
    <mergeCell ref="AN78:AS78"/>
    <mergeCell ref="AH73:AM73"/>
    <mergeCell ref="AH87:AM87"/>
    <mergeCell ref="AZ70:BE70"/>
    <mergeCell ref="AH72:AM72"/>
    <mergeCell ref="AH82:AM82"/>
    <mergeCell ref="AH80:AM80"/>
    <mergeCell ref="BX50:CC50"/>
    <mergeCell ref="BX51:CC51"/>
    <mergeCell ref="BF69:BK69"/>
    <mergeCell ref="AZ72:BE72"/>
    <mergeCell ref="AZ64:BE64"/>
    <mergeCell ref="BF64:BK64"/>
    <mergeCell ref="BF65:BK65"/>
    <mergeCell ref="AZ65:BE65"/>
    <mergeCell ref="BL66:BQ66"/>
    <mergeCell ref="BF71:BK71"/>
    <mergeCell ref="BR48:BW48"/>
    <mergeCell ref="BX52:CC52"/>
    <mergeCell ref="BF70:BK70"/>
    <mergeCell ref="BL61:BQ61"/>
    <mergeCell ref="BX48:CC48"/>
    <mergeCell ref="BX49:CC49"/>
    <mergeCell ref="BX61:CC61"/>
    <mergeCell ref="BR61:BW61"/>
    <mergeCell ref="BR52:BW52"/>
    <mergeCell ref="BF62:BK62"/>
    <mergeCell ref="CJ52:CO52"/>
    <mergeCell ref="CD61:CI61"/>
    <mergeCell ref="AZ61:BE61"/>
    <mergeCell ref="BL63:BQ63"/>
    <mergeCell ref="AH77:AM77"/>
    <mergeCell ref="BL68:BQ68"/>
    <mergeCell ref="AZ73:BE73"/>
    <mergeCell ref="AZ74:BE74"/>
    <mergeCell ref="AZ68:BE68"/>
    <mergeCell ref="AZ62:BE62"/>
    <mergeCell ref="CJ48:CO48"/>
    <mergeCell ref="CJ49:CO49"/>
    <mergeCell ref="CJ50:CO50"/>
    <mergeCell ref="CJ51:CO51"/>
    <mergeCell ref="CD48:CI48"/>
    <mergeCell ref="CD49:CI49"/>
    <mergeCell ref="CD50:CI50"/>
    <mergeCell ref="BL62:BQ62"/>
    <mergeCell ref="BF53:BK53"/>
    <mergeCell ref="BF52:BK52"/>
    <mergeCell ref="BX62:CC62"/>
    <mergeCell ref="BL54:BQ54"/>
    <mergeCell ref="A65:C65"/>
    <mergeCell ref="AH63:AM63"/>
    <mergeCell ref="AH64:AM64"/>
    <mergeCell ref="AH65:AM65"/>
    <mergeCell ref="AN63:AS63"/>
    <mergeCell ref="A66:C66"/>
    <mergeCell ref="A67:C67"/>
    <mergeCell ref="A68:C68"/>
    <mergeCell ref="A62:C62"/>
    <mergeCell ref="A63:C63"/>
    <mergeCell ref="A64:C64"/>
    <mergeCell ref="D82:N82"/>
    <mergeCell ref="A95:C95"/>
    <mergeCell ref="D62:N62"/>
    <mergeCell ref="D63:N63"/>
    <mergeCell ref="D64:N64"/>
    <mergeCell ref="D65:N65"/>
    <mergeCell ref="A80:C80"/>
    <mergeCell ref="A81:C81"/>
    <mergeCell ref="A76:C76"/>
    <mergeCell ref="A77:C77"/>
    <mergeCell ref="O76:U76"/>
    <mergeCell ref="D95:N95"/>
    <mergeCell ref="O62:U62"/>
    <mergeCell ref="O63:U63"/>
    <mergeCell ref="O64:U64"/>
    <mergeCell ref="D76:N76"/>
    <mergeCell ref="D80:N80"/>
    <mergeCell ref="D77:N77"/>
    <mergeCell ref="D78:N78"/>
    <mergeCell ref="D66:N66"/>
    <mergeCell ref="V80:AA80"/>
    <mergeCell ref="O95:U95"/>
    <mergeCell ref="O67:U67"/>
    <mergeCell ref="O68:U68"/>
    <mergeCell ref="O65:U65"/>
    <mergeCell ref="O77:U77"/>
    <mergeCell ref="O78:U78"/>
    <mergeCell ref="O66:U66"/>
    <mergeCell ref="O79:U79"/>
    <mergeCell ref="O75:U75"/>
    <mergeCell ref="V95:AA95"/>
    <mergeCell ref="V68:AA68"/>
    <mergeCell ref="V71:AA71"/>
    <mergeCell ref="V72:AA72"/>
    <mergeCell ref="V82:AA82"/>
    <mergeCell ref="V77:AA77"/>
    <mergeCell ref="V78:AA78"/>
    <mergeCell ref="V79:AA79"/>
    <mergeCell ref="V76:AA76"/>
    <mergeCell ref="V94:AA94"/>
    <mergeCell ref="AH95:AM95"/>
    <mergeCell ref="AB95:AG95"/>
    <mergeCell ref="AB73:AG73"/>
    <mergeCell ref="AB74:AG74"/>
    <mergeCell ref="AH78:AM78"/>
    <mergeCell ref="AH92:AM92"/>
    <mergeCell ref="AH93:AM93"/>
    <mergeCell ref="AH94:AM94"/>
    <mergeCell ref="AB77:AG77"/>
    <mergeCell ref="AH91:AM91"/>
    <mergeCell ref="V73:AA73"/>
    <mergeCell ref="V74:AA74"/>
    <mergeCell ref="V75:AA75"/>
    <mergeCell ref="AB75:AG75"/>
    <mergeCell ref="AH69:AM69"/>
    <mergeCell ref="AH70:AM70"/>
    <mergeCell ref="AH71:AM71"/>
    <mergeCell ref="AN64:AS64"/>
    <mergeCell ref="AN65:AS65"/>
    <mergeCell ref="AN66:AS66"/>
    <mergeCell ref="AH62:AM62"/>
    <mergeCell ref="AN76:AS76"/>
    <mergeCell ref="AH74:AM74"/>
    <mergeCell ref="AN68:AS68"/>
    <mergeCell ref="AN71:AS71"/>
    <mergeCell ref="AN72:AS72"/>
    <mergeCell ref="AN77:AS77"/>
    <mergeCell ref="BF77:BK77"/>
    <mergeCell ref="AT69:AY69"/>
    <mergeCell ref="AT70:AY70"/>
    <mergeCell ref="AT74:AY74"/>
    <mergeCell ref="AH68:AM68"/>
    <mergeCell ref="AN69:AS69"/>
    <mergeCell ref="AZ69:BE69"/>
    <mergeCell ref="AT62:AY62"/>
    <mergeCell ref="AT63:AY63"/>
    <mergeCell ref="AT64:AY64"/>
    <mergeCell ref="AT65:AY65"/>
    <mergeCell ref="AT66:AY66"/>
    <mergeCell ref="AT67:AY67"/>
    <mergeCell ref="AT95:AY95"/>
    <mergeCell ref="AT76:AY76"/>
    <mergeCell ref="AT78:AY78"/>
    <mergeCell ref="AT79:AY79"/>
    <mergeCell ref="AT82:AY82"/>
    <mergeCell ref="AT75:AY75"/>
    <mergeCell ref="AT94:AY94"/>
    <mergeCell ref="AT93:AY93"/>
    <mergeCell ref="AT92:AY92"/>
    <mergeCell ref="AT88:AY88"/>
    <mergeCell ref="BF95:BK95"/>
    <mergeCell ref="AZ67:BE67"/>
    <mergeCell ref="BR84:BW84"/>
    <mergeCell ref="BR78:BW78"/>
    <mergeCell ref="BR77:BW77"/>
    <mergeCell ref="BR87:BW87"/>
    <mergeCell ref="BF74:BK74"/>
    <mergeCell ref="BF75:BK75"/>
    <mergeCell ref="BL67:BQ67"/>
    <mergeCell ref="BF67:BK67"/>
    <mergeCell ref="BL76:BQ76"/>
    <mergeCell ref="BL71:BQ71"/>
    <mergeCell ref="BL79:BQ79"/>
    <mergeCell ref="BR65:BW65"/>
    <mergeCell ref="BR66:BW66"/>
    <mergeCell ref="BX76:CC76"/>
    <mergeCell ref="BR67:BW67"/>
    <mergeCell ref="BX69:CC69"/>
    <mergeCell ref="BR69:BW69"/>
    <mergeCell ref="BR68:BW68"/>
    <mergeCell ref="BR75:BW75"/>
    <mergeCell ref="BR72:BW72"/>
    <mergeCell ref="BR73:BW73"/>
    <mergeCell ref="BR79:BW79"/>
    <mergeCell ref="BR76:BW76"/>
    <mergeCell ref="BR70:BW70"/>
    <mergeCell ref="BX71:CC71"/>
    <mergeCell ref="BX72:CC72"/>
    <mergeCell ref="BX73:CC73"/>
    <mergeCell ref="BX77:CC77"/>
    <mergeCell ref="BX63:CC63"/>
    <mergeCell ref="BX64:CC64"/>
    <mergeCell ref="BX65:CC65"/>
    <mergeCell ref="BX66:CC66"/>
    <mergeCell ref="BX67:CC67"/>
    <mergeCell ref="BX68:CC68"/>
    <mergeCell ref="CD68:CI68"/>
    <mergeCell ref="CD62:CI62"/>
    <mergeCell ref="CD63:CI63"/>
    <mergeCell ref="CD64:CI64"/>
    <mergeCell ref="CD65:CI65"/>
    <mergeCell ref="CD66:CI66"/>
    <mergeCell ref="CD67:CI67"/>
    <mergeCell ref="CD69:CI69"/>
    <mergeCell ref="CD70:CI70"/>
    <mergeCell ref="BR101:BW101"/>
    <mergeCell ref="BX101:CC101"/>
    <mergeCell ref="CJ63:CO63"/>
    <mergeCell ref="CJ64:CO64"/>
    <mergeCell ref="CJ65:CO65"/>
    <mergeCell ref="CJ66:CO66"/>
    <mergeCell ref="CD101:CI101"/>
    <mergeCell ref="CJ101:CO101"/>
    <mergeCell ref="CD95:CI95"/>
    <mergeCell ref="AH101:AM101"/>
    <mergeCell ref="AN101:AS101"/>
    <mergeCell ref="AT101:AY101"/>
    <mergeCell ref="AZ101:BE101"/>
    <mergeCell ref="BF101:BK101"/>
    <mergeCell ref="BL101:BQ101"/>
    <mergeCell ref="CD97:CI97"/>
    <mergeCell ref="BL95:BQ95"/>
    <mergeCell ref="AZ100:BE100"/>
    <mergeCell ref="CJ95:CO95"/>
    <mergeCell ref="A101:C101"/>
    <mergeCell ref="D101:N101"/>
    <mergeCell ref="O101:U101"/>
    <mergeCell ref="V101:AA101"/>
    <mergeCell ref="AB101:AG101"/>
    <mergeCell ref="BR98:BW98"/>
    <mergeCell ref="BX98:CC98"/>
    <mergeCell ref="CD98:CI98"/>
    <mergeCell ref="CJ98:CO98"/>
    <mergeCell ref="CJ67:CO67"/>
    <mergeCell ref="CJ68:CO68"/>
    <mergeCell ref="CP62:CU62"/>
    <mergeCell ref="CP63:CU63"/>
    <mergeCell ref="CP64:CU64"/>
    <mergeCell ref="CJ62:CO62"/>
    <mergeCell ref="CD83:CI83"/>
    <mergeCell ref="CJ83:CO83"/>
    <mergeCell ref="CP98:CU98"/>
    <mergeCell ref="CP65:CU65"/>
    <mergeCell ref="CP66:CU66"/>
    <mergeCell ref="CP95:CU95"/>
    <mergeCell ref="CP68:CU68"/>
    <mergeCell ref="CP76:CU76"/>
    <mergeCell ref="CP79:CU79"/>
    <mergeCell ref="CP80:CU80"/>
    <mergeCell ref="CP81:CU81"/>
    <mergeCell ref="CP82:CU82"/>
    <mergeCell ref="AT98:AY98"/>
    <mergeCell ref="AZ98:BE98"/>
    <mergeCell ref="BF98:BK98"/>
    <mergeCell ref="BL98:BQ98"/>
    <mergeCell ref="CP97:CU97"/>
    <mergeCell ref="BF96:BK96"/>
    <mergeCell ref="BL86:BQ86"/>
    <mergeCell ref="BR86:BW86"/>
    <mergeCell ref="CJ40:CO40"/>
    <mergeCell ref="AH40:AM40"/>
    <mergeCell ref="A98:C98"/>
    <mergeCell ref="D98:N98"/>
    <mergeCell ref="O98:U98"/>
    <mergeCell ref="V98:AA98"/>
    <mergeCell ref="AB98:AG98"/>
    <mergeCell ref="A40:C40"/>
    <mergeCell ref="D40:N40"/>
    <mergeCell ref="O40:U40"/>
    <mergeCell ref="A41:C41"/>
    <mergeCell ref="A42:C42"/>
    <mergeCell ref="V41:AA41"/>
    <mergeCell ref="V42:AA42"/>
    <mergeCell ref="AN41:AS41"/>
    <mergeCell ref="BX40:CC40"/>
    <mergeCell ref="V40:AA40"/>
    <mergeCell ref="AB40:AG40"/>
    <mergeCell ref="D67:N67"/>
    <mergeCell ref="D68:N68"/>
    <mergeCell ref="O48:U48"/>
    <mergeCell ref="O49:U49"/>
    <mergeCell ref="O50:U50"/>
    <mergeCell ref="O51:U51"/>
    <mergeCell ref="D61:N61"/>
    <mergeCell ref="O52:U52"/>
    <mergeCell ref="O61:U61"/>
    <mergeCell ref="D51:N51"/>
    <mergeCell ref="D55:N55"/>
    <mergeCell ref="O55:U55"/>
    <mergeCell ref="V48:AA48"/>
    <mergeCell ref="V49:AA49"/>
    <mergeCell ref="V50:AA50"/>
    <mergeCell ref="V51:AA51"/>
    <mergeCell ref="D52:N52"/>
    <mergeCell ref="AB55:AG55"/>
    <mergeCell ref="AH55:AM55"/>
    <mergeCell ref="O42:U42"/>
    <mergeCell ref="V63:AA63"/>
    <mergeCell ref="V64:AA64"/>
    <mergeCell ref="O59:U59"/>
    <mergeCell ref="AH48:AM48"/>
    <mergeCell ref="AH49:AM49"/>
    <mergeCell ref="AH50:AM50"/>
    <mergeCell ref="AH51:AM51"/>
    <mergeCell ref="A72:C72"/>
    <mergeCell ref="D75:N75"/>
    <mergeCell ref="BX95:CC95"/>
    <mergeCell ref="BR83:BW83"/>
    <mergeCell ref="BL42:BQ42"/>
    <mergeCell ref="O71:U71"/>
    <mergeCell ref="O72:U72"/>
    <mergeCell ref="D70:N70"/>
    <mergeCell ref="D74:N74"/>
    <mergeCell ref="AB61:AG61"/>
    <mergeCell ref="A73:C73"/>
    <mergeCell ref="A74:C74"/>
    <mergeCell ref="BX97:CC97"/>
    <mergeCell ref="A78:C78"/>
    <mergeCell ref="A79:C79"/>
    <mergeCell ref="O74:U74"/>
    <mergeCell ref="BX78:CC78"/>
    <mergeCell ref="BX79:CC79"/>
    <mergeCell ref="BR95:BW95"/>
    <mergeCell ref="BL77:BQ77"/>
    <mergeCell ref="A69:C69"/>
    <mergeCell ref="A70:C70"/>
    <mergeCell ref="O69:U69"/>
    <mergeCell ref="BL96:BQ96"/>
    <mergeCell ref="A71:C71"/>
    <mergeCell ref="A75:C75"/>
    <mergeCell ref="AB92:AG92"/>
    <mergeCell ref="AB93:AG93"/>
    <mergeCell ref="AB94:AG94"/>
    <mergeCell ref="O80:U80"/>
    <mergeCell ref="V81:AA81"/>
    <mergeCell ref="D69:N69"/>
    <mergeCell ref="AB67:AG67"/>
    <mergeCell ref="AB68:AG68"/>
    <mergeCell ref="D73:N73"/>
    <mergeCell ref="D71:N71"/>
    <mergeCell ref="D72:N72"/>
    <mergeCell ref="V69:AA69"/>
    <mergeCell ref="V70:AA70"/>
    <mergeCell ref="O73:U73"/>
    <mergeCell ref="D53:N53"/>
    <mergeCell ref="O53:U53"/>
    <mergeCell ref="V53:AA53"/>
    <mergeCell ref="AB53:AG53"/>
    <mergeCell ref="AH53:AM53"/>
    <mergeCell ref="BR97:BW97"/>
    <mergeCell ref="D79:N79"/>
    <mergeCell ref="O70:U70"/>
    <mergeCell ref="AB91:AG91"/>
    <mergeCell ref="AB83:AG83"/>
    <mergeCell ref="A82:C82"/>
    <mergeCell ref="AB57:AG57"/>
    <mergeCell ref="AH57:AM57"/>
    <mergeCell ref="AN57:AS57"/>
    <mergeCell ref="O58:U58"/>
    <mergeCell ref="V58:AA58"/>
    <mergeCell ref="AB58:AG58"/>
    <mergeCell ref="AH58:AM58"/>
    <mergeCell ref="AN58:AS58"/>
    <mergeCell ref="A60:C60"/>
    <mergeCell ref="D20:N20"/>
    <mergeCell ref="O20:U20"/>
    <mergeCell ref="V20:AA20"/>
    <mergeCell ref="AB20:AG20"/>
    <mergeCell ref="AH20:AM20"/>
    <mergeCell ref="N102:CR102"/>
    <mergeCell ref="BR42:BW42"/>
    <mergeCell ref="BF20:BK20"/>
    <mergeCell ref="BL20:BQ20"/>
    <mergeCell ref="O56:U56"/>
    <mergeCell ref="CP20:CU20"/>
    <mergeCell ref="A19:C19"/>
    <mergeCell ref="D19:N19"/>
    <mergeCell ref="O19:U19"/>
    <mergeCell ref="V19:AA19"/>
    <mergeCell ref="AB19:AG19"/>
    <mergeCell ref="AH19:AM19"/>
    <mergeCell ref="AN19:AS19"/>
    <mergeCell ref="AT19:AY19"/>
    <mergeCell ref="A20:C20"/>
    <mergeCell ref="V21:AA21"/>
    <mergeCell ref="AB21:AG21"/>
    <mergeCell ref="AH21:AM21"/>
    <mergeCell ref="AN20:AS20"/>
    <mergeCell ref="AT20:AY20"/>
    <mergeCell ref="CJ20:CO20"/>
    <mergeCell ref="AZ20:BE20"/>
    <mergeCell ref="BR20:BW20"/>
    <mergeCell ref="BR21:BW21"/>
    <mergeCell ref="AZ21:BE21"/>
    <mergeCell ref="CJ21:CO21"/>
    <mergeCell ref="CP21:CU21"/>
    <mergeCell ref="A22:C22"/>
    <mergeCell ref="D22:N22"/>
    <mergeCell ref="O22:U22"/>
    <mergeCell ref="V22:AA22"/>
    <mergeCell ref="AB22:AG22"/>
    <mergeCell ref="BL22:BQ22"/>
    <mergeCell ref="CJ22:CO22"/>
    <mergeCell ref="O21:U21"/>
    <mergeCell ref="AB88:AG88"/>
    <mergeCell ref="AB89:AG89"/>
    <mergeCell ref="AB90:AG90"/>
    <mergeCell ref="AT48:AY48"/>
    <mergeCell ref="BL41:BQ41"/>
    <mergeCell ref="BR41:BW41"/>
    <mergeCell ref="AB56:AG56"/>
    <mergeCell ref="AZ41:BE41"/>
    <mergeCell ref="AH42:AM42"/>
    <mergeCell ref="AN42:AS42"/>
    <mergeCell ref="BX41:CC41"/>
    <mergeCell ref="BR40:BW40"/>
    <mergeCell ref="BF40:BK40"/>
    <mergeCell ref="BL40:BQ40"/>
    <mergeCell ref="CJ42:CO42"/>
    <mergeCell ref="CP22:CU22"/>
    <mergeCell ref="BF22:BK22"/>
    <mergeCell ref="CP40:CU40"/>
    <mergeCell ref="CP23:CU23"/>
    <mergeCell ref="CD40:CI40"/>
    <mergeCell ref="BF30:BK30"/>
    <mergeCell ref="BF31:BK31"/>
    <mergeCell ref="BF32:BK32"/>
    <mergeCell ref="AH39:AM39"/>
    <mergeCell ref="AN55:AS55"/>
    <mergeCell ref="AH56:AM56"/>
    <mergeCell ref="AN56:AS56"/>
    <mergeCell ref="AN53:AS53"/>
    <mergeCell ref="AT53:AY53"/>
    <mergeCell ref="AN40:AS40"/>
    <mergeCell ref="O45:U45"/>
    <mergeCell ref="V45:AA45"/>
    <mergeCell ref="V44:AA44"/>
    <mergeCell ref="AN52:AS52"/>
    <mergeCell ref="V91:AA91"/>
    <mergeCell ref="V92:AA92"/>
    <mergeCell ref="V55:AA55"/>
    <mergeCell ref="AH66:AM66"/>
    <mergeCell ref="AH67:AM67"/>
    <mergeCell ref="AB87:AG87"/>
    <mergeCell ref="AB84:AG84"/>
    <mergeCell ref="AB85:AG85"/>
    <mergeCell ref="AB86:AG86"/>
    <mergeCell ref="AB62:AG62"/>
    <mergeCell ref="O87:U87"/>
    <mergeCell ref="AT54:AY54"/>
    <mergeCell ref="V56:AA56"/>
    <mergeCell ref="O57:U57"/>
    <mergeCell ref="V57:AA57"/>
    <mergeCell ref="O81:U81"/>
    <mergeCell ref="V93:AA93"/>
    <mergeCell ref="V83:AA83"/>
    <mergeCell ref="V84:AA84"/>
    <mergeCell ref="V85:AA85"/>
    <mergeCell ref="V86:AA86"/>
    <mergeCell ref="V87:AA87"/>
    <mergeCell ref="V88:AA88"/>
    <mergeCell ref="V89:AA89"/>
    <mergeCell ref="V90:AA90"/>
    <mergeCell ref="D83:N83"/>
    <mergeCell ref="D84:N84"/>
    <mergeCell ref="D85:N85"/>
    <mergeCell ref="D86:N86"/>
    <mergeCell ref="D87:N87"/>
    <mergeCell ref="O90:U90"/>
    <mergeCell ref="O83:U83"/>
    <mergeCell ref="O84:U84"/>
    <mergeCell ref="O85:U85"/>
    <mergeCell ref="O86:U86"/>
    <mergeCell ref="O88:U88"/>
    <mergeCell ref="O89:U89"/>
    <mergeCell ref="D92:N92"/>
    <mergeCell ref="D93:N93"/>
    <mergeCell ref="D94:N94"/>
    <mergeCell ref="O91:U91"/>
    <mergeCell ref="O92:U92"/>
    <mergeCell ref="O93:U93"/>
    <mergeCell ref="O94:U94"/>
    <mergeCell ref="D97:N97"/>
    <mergeCell ref="O97:U97"/>
    <mergeCell ref="A92:C92"/>
    <mergeCell ref="A93:C93"/>
    <mergeCell ref="D88:N88"/>
    <mergeCell ref="D89:N89"/>
    <mergeCell ref="D90:N90"/>
    <mergeCell ref="D91:N91"/>
    <mergeCell ref="A94:C94"/>
    <mergeCell ref="A89:C89"/>
    <mergeCell ref="A90:C90"/>
    <mergeCell ref="A88:C88"/>
    <mergeCell ref="A91:C91"/>
    <mergeCell ref="A97:C97"/>
    <mergeCell ref="A83:C83"/>
    <mergeCell ref="A84:C84"/>
    <mergeCell ref="A85:C85"/>
    <mergeCell ref="A86:C86"/>
    <mergeCell ref="A87:C87"/>
    <mergeCell ref="A32:C32"/>
    <mergeCell ref="A34:C34"/>
    <mergeCell ref="A35:C35"/>
    <mergeCell ref="A36:C36"/>
    <mergeCell ref="A38:C38"/>
    <mergeCell ref="A54:C54"/>
    <mergeCell ref="A45:C45"/>
    <mergeCell ref="A46:C46"/>
    <mergeCell ref="A43:C43"/>
    <mergeCell ref="A44:C44"/>
    <mergeCell ref="D41:N41"/>
    <mergeCell ref="A55:C55"/>
    <mergeCell ref="A56:C56"/>
    <mergeCell ref="A57:C57"/>
    <mergeCell ref="A58:C58"/>
    <mergeCell ref="A48:C48"/>
    <mergeCell ref="A49:C49"/>
    <mergeCell ref="A50:C50"/>
    <mergeCell ref="A51:C51"/>
    <mergeCell ref="A53:C53"/>
    <mergeCell ref="O36:U36"/>
    <mergeCell ref="D56:N56"/>
    <mergeCell ref="D57:N57"/>
    <mergeCell ref="D58:N58"/>
    <mergeCell ref="D59:N59"/>
    <mergeCell ref="D30:N30"/>
    <mergeCell ref="D31:N31"/>
    <mergeCell ref="D32:N32"/>
    <mergeCell ref="D34:N34"/>
    <mergeCell ref="D35:N35"/>
    <mergeCell ref="V35:AA35"/>
    <mergeCell ref="O30:U30"/>
    <mergeCell ref="O31:U31"/>
    <mergeCell ref="O32:U32"/>
    <mergeCell ref="O34:U34"/>
    <mergeCell ref="O35:U35"/>
    <mergeCell ref="O39:U39"/>
    <mergeCell ref="D48:N48"/>
    <mergeCell ref="D49:N49"/>
    <mergeCell ref="D50:N50"/>
    <mergeCell ref="AH38:AM38"/>
    <mergeCell ref="D45:N45"/>
    <mergeCell ref="D46:N46"/>
    <mergeCell ref="D38:N38"/>
    <mergeCell ref="D42:N42"/>
    <mergeCell ref="O41:U41"/>
    <mergeCell ref="AB37:AG37"/>
    <mergeCell ref="AB38:AG38"/>
    <mergeCell ref="AN46:AS46"/>
    <mergeCell ref="D54:N54"/>
    <mergeCell ref="V36:AA36"/>
    <mergeCell ref="V37:AA37"/>
    <mergeCell ref="V38:AA38"/>
    <mergeCell ref="D37:N37"/>
    <mergeCell ref="AN37:AS37"/>
    <mergeCell ref="V39:AA39"/>
    <mergeCell ref="AH31:AM31"/>
    <mergeCell ref="AH32:AM32"/>
    <mergeCell ref="AH34:AM34"/>
    <mergeCell ref="AH35:AM35"/>
    <mergeCell ref="AH36:AM36"/>
    <mergeCell ref="AB36:AG36"/>
    <mergeCell ref="AB32:AG32"/>
    <mergeCell ref="AB34:AG34"/>
    <mergeCell ref="AB35:AG35"/>
    <mergeCell ref="AH37:AM37"/>
    <mergeCell ref="AH33:AM33"/>
    <mergeCell ref="AN33:AS33"/>
    <mergeCell ref="AN30:AS30"/>
    <mergeCell ref="AN31:AS31"/>
    <mergeCell ref="AN32:AS32"/>
    <mergeCell ref="AN34:AS34"/>
    <mergeCell ref="AN35:AS35"/>
    <mergeCell ref="AN36:AS36"/>
    <mergeCell ref="AH30:AM30"/>
    <mergeCell ref="BR46:BW46"/>
    <mergeCell ref="BX46:CC46"/>
    <mergeCell ref="CD46:CI46"/>
    <mergeCell ref="AN45:AS45"/>
    <mergeCell ref="BX42:CC42"/>
    <mergeCell ref="CD42:CI42"/>
    <mergeCell ref="AT42:AY42"/>
    <mergeCell ref="AZ42:BE42"/>
    <mergeCell ref="BX45:CC45"/>
    <mergeCell ref="CD45:CI45"/>
    <mergeCell ref="AT30:AY30"/>
    <mergeCell ref="AT31:AY31"/>
    <mergeCell ref="AT32:AY32"/>
    <mergeCell ref="AT34:AY34"/>
    <mergeCell ref="AT35:AY35"/>
    <mergeCell ref="AT36:AY36"/>
    <mergeCell ref="AT33:AY33"/>
    <mergeCell ref="AZ37:BE37"/>
    <mergeCell ref="AT37:AY37"/>
    <mergeCell ref="AT38:AY38"/>
    <mergeCell ref="BL45:BQ45"/>
    <mergeCell ref="BL38:BQ38"/>
    <mergeCell ref="BL39:BQ39"/>
    <mergeCell ref="BF37:BK37"/>
    <mergeCell ref="BF38:BK38"/>
    <mergeCell ref="BL37:BQ37"/>
    <mergeCell ref="AZ38:BE38"/>
    <mergeCell ref="AZ39:BE39"/>
    <mergeCell ref="AZ30:BE30"/>
    <mergeCell ref="AZ31:BE31"/>
    <mergeCell ref="AZ32:BE32"/>
    <mergeCell ref="AZ34:BE34"/>
    <mergeCell ref="AZ35:BE35"/>
    <mergeCell ref="AZ36:BE36"/>
    <mergeCell ref="AZ33:BE33"/>
    <mergeCell ref="O54:U54"/>
    <mergeCell ref="V54:AA54"/>
    <mergeCell ref="AB54:AG54"/>
    <mergeCell ref="AH54:AM54"/>
    <mergeCell ref="AN54:AS54"/>
    <mergeCell ref="BF46:BK46"/>
    <mergeCell ref="AH52:AM52"/>
    <mergeCell ref="BR32:BW32"/>
    <mergeCell ref="BR34:BW34"/>
    <mergeCell ref="BR35:BW35"/>
    <mergeCell ref="BR36:BW36"/>
    <mergeCell ref="BR33:BW33"/>
    <mergeCell ref="BF34:BK34"/>
    <mergeCell ref="BF35:BK35"/>
    <mergeCell ref="BF36:BK36"/>
    <mergeCell ref="BF33:BK33"/>
    <mergeCell ref="BR38:BW38"/>
    <mergeCell ref="AB45:AG45"/>
    <mergeCell ref="AH45:AM45"/>
    <mergeCell ref="O46:U46"/>
    <mergeCell ref="V46:AA46"/>
    <mergeCell ref="AB46:AG46"/>
    <mergeCell ref="AH46:AM46"/>
    <mergeCell ref="BF45:BK45"/>
    <mergeCell ref="AN38:AS38"/>
    <mergeCell ref="BL46:BQ46"/>
    <mergeCell ref="BR45:BW45"/>
    <mergeCell ref="BX30:CC30"/>
    <mergeCell ref="BX31:CC31"/>
    <mergeCell ref="BX32:CC32"/>
    <mergeCell ref="BX34:CC34"/>
    <mergeCell ref="BX35:CC35"/>
    <mergeCell ref="BX36:CC36"/>
    <mergeCell ref="BX33:CC33"/>
    <mergeCell ref="BX37:CC37"/>
    <mergeCell ref="BX38:CC38"/>
    <mergeCell ref="BL30:BQ30"/>
    <mergeCell ref="CD30:CI30"/>
    <mergeCell ref="CD31:CI31"/>
    <mergeCell ref="CD32:CI32"/>
    <mergeCell ref="CD34:CI34"/>
    <mergeCell ref="CD35:CI35"/>
    <mergeCell ref="BL31:BQ31"/>
    <mergeCell ref="BL32:BQ32"/>
    <mergeCell ref="BR30:BW30"/>
    <mergeCell ref="BR31:BW31"/>
    <mergeCell ref="CD36:CI36"/>
    <mergeCell ref="CD33:CI33"/>
    <mergeCell ref="CJ30:CO30"/>
    <mergeCell ref="CJ31:CO31"/>
    <mergeCell ref="CJ32:CO32"/>
    <mergeCell ref="CJ34:CO34"/>
    <mergeCell ref="CJ35:CO35"/>
    <mergeCell ref="CJ33:CO33"/>
    <mergeCell ref="CJ36:CO36"/>
    <mergeCell ref="CJ37:CO37"/>
    <mergeCell ref="CJ38:CO38"/>
    <mergeCell ref="CJ39:CO39"/>
    <mergeCell ref="CD39:CI39"/>
    <mergeCell ref="CD37:CI37"/>
    <mergeCell ref="CD38:CI38"/>
    <mergeCell ref="A33:C33"/>
    <mergeCell ref="D33:N33"/>
    <mergeCell ref="O33:U33"/>
    <mergeCell ref="V33:AA33"/>
    <mergeCell ref="AB33:AG33"/>
    <mergeCell ref="BR37:BW37"/>
    <mergeCell ref="BL34:BQ34"/>
    <mergeCell ref="BL35:BQ35"/>
    <mergeCell ref="BL36:BQ36"/>
    <mergeCell ref="BL33:BQ33"/>
    <mergeCell ref="D36:N36"/>
    <mergeCell ref="CD84:CI84"/>
    <mergeCell ref="CJ84:CO84"/>
    <mergeCell ref="CD85:CI85"/>
    <mergeCell ref="CJ85:CO85"/>
    <mergeCell ref="BF43:BK43"/>
    <mergeCell ref="AN44:AS44"/>
    <mergeCell ref="AT44:AY44"/>
    <mergeCell ref="AZ44:BE44"/>
    <mergeCell ref="O44:U44"/>
    <mergeCell ref="BX86:CC86"/>
    <mergeCell ref="CD86:CI86"/>
    <mergeCell ref="CJ86:CO86"/>
    <mergeCell ref="BX85:CC85"/>
    <mergeCell ref="CD87:CI87"/>
    <mergeCell ref="CJ87:CO87"/>
    <mergeCell ref="BL88:BQ88"/>
    <mergeCell ref="BR88:BW88"/>
    <mergeCell ref="BX88:CC88"/>
    <mergeCell ref="CD88:CI88"/>
    <mergeCell ref="CJ88:CO88"/>
    <mergeCell ref="BL87:BQ87"/>
    <mergeCell ref="BX87:CC87"/>
    <mergeCell ref="BL89:BQ89"/>
    <mergeCell ref="BR89:BW89"/>
    <mergeCell ref="BX89:CC89"/>
    <mergeCell ref="CD89:CI89"/>
    <mergeCell ref="CJ89:CO89"/>
    <mergeCell ref="BL90:BQ90"/>
    <mergeCell ref="BR90:BW90"/>
    <mergeCell ref="BX90:CC90"/>
    <mergeCell ref="CD90:CI90"/>
    <mergeCell ref="CJ90:CO90"/>
    <mergeCell ref="BL91:BQ91"/>
    <mergeCell ref="BR91:BW91"/>
    <mergeCell ref="BX91:CC91"/>
    <mergeCell ref="CD91:CI91"/>
    <mergeCell ref="CJ91:CO91"/>
    <mergeCell ref="BL92:BQ92"/>
    <mergeCell ref="BR92:BW92"/>
    <mergeCell ref="BX92:CC92"/>
    <mergeCell ref="CD92:CI92"/>
    <mergeCell ref="CJ92:CO92"/>
    <mergeCell ref="BL93:BQ93"/>
    <mergeCell ref="BR93:BW93"/>
    <mergeCell ref="BX93:CC93"/>
    <mergeCell ref="CD93:CI93"/>
    <mergeCell ref="CJ93:CO93"/>
    <mergeCell ref="BL94:BQ94"/>
    <mergeCell ref="BR94:BW94"/>
    <mergeCell ref="BX94:CC94"/>
    <mergeCell ref="CD94:CI94"/>
    <mergeCell ref="CJ94:CO94"/>
    <mergeCell ref="AZ99:BE99"/>
    <mergeCell ref="AZ97:BE97"/>
    <mergeCell ref="AZ95:BE95"/>
    <mergeCell ref="AN95:AS95"/>
    <mergeCell ref="V97:AA97"/>
    <mergeCell ref="AB97:AG97"/>
    <mergeCell ref="AT99:AY99"/>
    <mergeCell ref="AH97:AM97"/>
    <mergeCell ref="AN97:AS97"/>
    <mergeCell ref="AT97:AY97"/>
    <mergeCell ref="A99:C99"/>
    <mergeCell ref="A100:C100"/>
    <mergeCell ref="D99:N99"/>
    <mergeCell ref="D100:N100"/>
    <mergeCell ref="AN99:AS99"/>
    <mergeCell ref="AN100:AS100"/>
    <mergeCell ref="AB100:AG100"/>
    <mergeCell ref="AH99:AM99"/>
    <mergeCell ref="AH100:AM100"/>
    <mergeCell ref="CP99:CU99"/>
    <mergeCell ref="CP100:CU100"/>
    <mergeCell ref="O99:U99"/>
    <mergeCell ref="O100:U100"/>
    <mergeCell ref="V99:AA99"/>
    <mergeCell ref="V100:AA100"/>
    <mergeCell ref="AB99:AG99"/>
    <mergeCell ref="AT100:AY100"/>
    <mergeCell ref="BR100:BW100"/>
    <mergeCell ref="BX99:CC99"/>
    <mergeCell ref="CJ99:CO99"/>
    <mergeCell ref="CJ100:CO100"/>
    <mergeCell ref="BR99:BW99"/>
    <mergeCell ref="BX100:CC100"/>
    <mergeCell ref="CD99:CI99"/>
    <mergeCell ref="CD100:CI100"/>
    <mergeCell ref="BF100:BK100"/>
    <mergeCell ref="BR43:BW43"/>
    <mergeCell ref="BX43:CC43"/>
    <mergeCell ref="CD43:CI43"/>
    <mergeCell ref="CJ43:CO43"/>
    <mergeCell ref="BL44:BQ44"/>
    <mergeCell ref="BR44:BW44"/>
    <mergeCell ref="BX44:CC44"/>
    <mergeCell ref="CD44:CI44"/>
    <mergeCell ref="CJ44:CO44"/>
    <mergeCell ref="AN43:AS43"/>
    <mergeCell ref="AT43:AY43"/>
    <mergeCell ref="AN39:AS39"/>
    <mergeCell ref="AB39:AG39"/>
    <mergeCell ref="AB43:AG43"/>
    <mergeCell ref="AH43:AM43"/>
    <mergeCell ref="AT40:AY40"/>
    <mergeCell ref="AT41:AY41"/>
    <mergeCell ref="AB41:AG41"/>
    <mergeCell ref="AB42:AG42"/>
    <mergeCell ref="BR55:BW55"/>
    <mergeCell ref="BX55:CC55"/>
    <mergeCell ref="D39:N39"/>
    <mergeCell ref="A39:C39"/>
    <mergeCell ref="D43:N43"/>
    <mergeCell ref="D44:N44"/>
    <mergeCell ref="O43:U43"/>
    <mergeCell ref="V43:AA43"/>
    <mergeCell ref="AB44:AG44"/>
    <mergeCell ref="AH44:AM44"/>
    <mergeCell ref="CP39:CU39"/>
    <mergeCell ref="BR39:BW39"/>
    <mergeCell ref="BF39:BK39"/>
    <mergeCell ref="AT39:AY39"/>
    <mergeCell ref="AZ43:BE43"/>
    <mergeCell ref="BL43:BQ43"/>
    <mergeCell ref="BX39:CC39"/>
    <mergeCell ref="AZ40:BE40"/>
    <mergeCell ref="CD41:CI41"/>
    <mergeCell ref="CJ41:CO41"/>
    <mergeCell ref="CD57:CI57"/>
    <mergeCell ref="CJ57:CO57"/>
    <mergeCell ref="BL56:BQ56"/>
    <mergeCell ref="BR56:BW56"/>
    <mergeCell ref="BX56:CC56"/>
    <mergeCell ref="AZ57:BE57"/>
    <mergeCell ref="BF57:BK57"/>
    <mergeCell ref="CD56:CI56"/>
    <mergeCell ref="AT59:AY59"/>
    <mergeCell ref="AZ59:BE59"/>
    <mergeCell ref="BF59:BK59"/>
    <mergeCell ref="BL57:BQ57"/>
    <mergeCell ref="AT57:AY57"/>
    <mergeCell ref="BR57:BW57"/>
    <mergeCell ref="BF58:BK58"/>
    <mergeCell ref="BR58:BW59"/>
    <mergeCell ref="BL58:BQ58"/>
    <mergeCell ref="BL59:BQ59"/>
    <mergeCell ref="CP55:CU55"/>
    <mergeCell ref="CP56:CU56"/>
    <mergeCell ref="CP57:CU57"/>
    <mergeCell ref="BL60:BQ60"/>
    <mergeCell ref="BR60:BW60"/>
    <mergeCell ref="BX60:CC60"/>
    <mergeCell ref="CJ56:CO56"/>
    <mergeCell ref="BX57:CC57"/>
    <mergeCell ref="D60:N60"/>
    <mergeCell ref="O60:U60"/>
    <mergeCell ref="V60:AA60"/>
    <mergeCell ref="AB60:AG60"/>
    <mergeCell ref="AH60:AM60"/>
    <mergeCell ref="AN60:AS60"/>
    <mergeCell ref="AT60:AY60"/>
    <mergeCell ref="CD55:CI55"/>
    <mergeCell ref="CJ55:CO55"/>
    <mergeCell ref="AT45:AY45"/>
    <mergeCell ref="AZ45:BE45"/>
    <mergeCell ref="AT46:AY46"/>
    <mergeCell ref="AZ46:BE46"/>
    <mergeCell ref="CJ45:CO45"/>
    <mergeCell ref="CJ46:CO46"/>
    <mergeCell ref="BL55:BQ55"/>
    <mergeCell ref="CD52:CI52"/>
    <mergeCell ref="CD51:CI51"/>
    <mergeCell ref="AZ60:BE60"/>
    <mergeCell ref="BF60:BK60"/>
    <mergeCell ref="CP43:CU43"/>
    <mergeCell ref="CP44:CU44"/>
    <mergeCell ref="CP45:CU45"/>
    <mergeCell ref="CP46:CU46"/>
    <mergeCell ref="CD60:CI60"/>
    <mergeCell ref="CJ60:CO6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&amp;L&amp;"Arial,обычный"&amp;6Подготовлено с использованием системы ГАРАНТ</oddHeader>
  </headerFooter>
  <ignoredErrors>
    <ignoredError sqref="B24:C24 B42:C42 B25:C25 B27:C27 B29:C29 B26:C26 B28:C28 B41:C41 B48:C48 B49:C4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zoomScalePageLayoutView="0" workbookViewId="0" topLeftCell="A1">
      <selection activeCell="AX33" sqref="AX33:BR33"/>
    </sheetView>
  </sheetViews>
  <sheetFormatPr defaultColWidth="1.37890625" defaultRowHeight="12.75"/>
  <cols>
    <col min="1" max="16384" width="1.37890625" style="1" customWidth="1"/>
  </cols>
  <sheetData>
    <row r="1" s="13" customFormat="1" ht="12">
      <c r="CU1" s="12" t="s">
        <v>79</v>
      </c>
    </row>
    <row r="2" spans="1:99" s="14" customFormat="1" ht="12.75" customHeight="1">
      <c r="A2" s="189" t="s">
        <v>80</v>
      </c>
      <c r="B2" s="190"/>
      <c r="C2" s="190"/>
      <c r="D2" s="190"/>
      <c r="E2" s="190"/>
      <c r="F2" s="191"/>
      <c r="G2" s="203" t="s">
        <v>81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189" t="s">
        <v>85</v>
      </c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1"/>
      <c r="BR2" s="196" t="s">
        <v>82</v>
      </c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8"/>
      <c r="CL2" s="203" t="s">
        <v>44</v>
      </c>
      <c r="CM2" s="203"/>
      <c r="CN2" s="203"/>
      <c r="CO2" s="203"/>
      <c r="CP2" s="203"/>
      <c r="CQ2" s="203"/>
      <c r="CR2" s="203"/>
      <c r="CS2" s="203"/>
      <c r="CT2" s="203"/>
      <c r="CU2" s="203"/>
    </row>
    <row r="3" spans="1:99" s="14" customFormat="1" ht="12.7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92" t="s">
        <v>126</v>
      </c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4"/>
      <c r="BR3" s="199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1"/>
      <c r="CL3" s="185" t="s">
        <v>45</v>
      </c>
      <c r="CM3" s="185"/>
      <c r="CN3" s="185"/>
      <c r="CO3" s="185"/>
      <c r="CP3" s="185"/>
      <c r="CQ3" s="185"/>
      <c r="CR3" s="185"/>
      <c r="CS3" s="185"/>
      <c r="CT3" s="185"/>
      <c r="CU3" s="185"/>
    </row>
    <row r="4" spans="1:99" s="14" customFormat="1" ht="12.7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7" t="s">
        <v>84</v>
      </c>
      <c r="AY4" s="187"/>
      <c r="AZ4" s="187"/>
      <c r="BA4" s="187"/>
      <c r="BB4" s="187"/>
      <c r="BC4" s="187"/>
      <c r="BD4" s="187"/>
      <c r="BE4" s="187"/>
      <c r="BF4" s="187"/>
      <c r="BG4" s="187"/>
      <c r="BH4" s="187" t="s">
        <v>83</v>
      </c>
      <c r="BI4" s="187"/>
      <c r="BJ4" s="187"/>
      <c r="BK4" s="187"/>
      <c r="BL4" s="187"/>
      <c r="BM4" s="187"/>
      <c r="BN4" s="187"/>
      <c r="BO4" s="187"/>
      <c r="BP4" s="187"/>
      <c r="BQ4" s="187"/>
      <c r="BR4" s="185" t="s">
        <v>125</v>
      </c>
      <c r="BS4" s="185"/>
      <c r="BT4" s="185"/>
      <c r="BU4" s="185"/>
      <c r="BV4" s="185"/>
      <c r="BW4" s="185"/>
      <c r="BX4" s="185"/>
      <c r="BY4" s="185"/>
      <c r="BZ4" s="185"/>
      <c r="CA4" s="185"/>
      <c r="CB4" s="185" t="s">
        <v>43</v>
      </c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</row>
    <row r="5" spans="1:99" s="14" customFormat="1" ht="12.7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 t="s">
        <v>65</v>
      </c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</row>
    <row r="6" spans="1:99" s="14" customFormat="1" ht="12.75">
      <c r="A6" s="195"/>
      <c r="B6" s="195"/>
      <c r="C6" s="195"/>
      <c r="D6" s="195"/>
      <c r="E6" s="195"/>
      <c r="F6" s="195"/>
      <c r="G6" s="195">
        <v>1</v>
      </c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>
        <v>2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>
        <v>3</v>
      </c>
      <c r="BI6" s="195"/>
      <c r="BJ6" s="195"/>
      <c r="BK6" s="195"/>
      <c r="BL6" s="195"/>
      <c r="BM6" s="195"/>
      <c r="BN6" s="195"/>
      <c r="BO6" s="195"/>
      <c r="BP6" s="195"/>
      <c r="BQ6" s="195"/>
      <c r="BR6" s="195">
        <v>4</v>
      </c>
      <c r="BS6" s="195"/>
      <c r="BT6" s="195"/>
      <c r="BU6" s="195"/>
      <c r="BV6" s="195"/>
      <c r="BW6" s="195"/>
      <c r="BX6" s="195"/>
      <c r="BY6" s="195"/>
      <c r="BZ6" s="195"/>
      <c r="CA6" s="195"/>
      <c r="CB6" s="195">
        <v>5</v>
      </c>
      <c r="CC6" s="195"/>
      <c r="CD6" s="195"/>
      <c r="CE6" s="195"/>
      <c r="CF6" s="195"/>
      <c r="CG6" s="195"/>
      <c r="CH6" s="195"/>
      <c r="CI6" s="195"/>
      <c r="CJ6" s="195"/>
      <c r="CK6" s="195"/>
      <c r="CL6" s="195">
        <v>6</v>
      </c>
      <c r="CM6" s="195"/>
      <c r="CN6" s="195"/>
      <c r="CO6" s="195"/>
      <c r="CP6" s="195"/>
      <c r="CQ6" s="195"/>
      <c r="CR6" s="195"/>
      <c r="CS6" s="195"/>
      <c r="CT6" s="195"/>
      <c r="CU6" s="195"/>
    </row>
    <row r="7" spans="1:99" s="14" customFormat="1" ht="15" customHeight="1">
      <c r="A7" s="214"/>
      <c r="B7" s="214"/>
      <c r="C7" s="214"/>
      <c r="D7" s="214"/>
      <c r="E7" s="214"/>
      <c r="F7" s="214"/>
      <c r="G7" s="211" t="s">
        <v>86</v>
      </c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3"/>
      <c r="AX7" s="182">
        <f>SUM(AX13)</f>
        <v>102.847</v>
      </c>
      <c r="AY7" s="183"/>
      <c r="AZ7" s="183"/>
      <c r="BA7" s="183"/>
      <c r="BB7" s="183"/>
      <c r="BC7" s="183"/>
      <c r="BD7" s="183"/>
      <c r="BE7" s="183"/>
      <c r="BF7" s="183"/>
      <c r="BG7" s="184"/>
      <c r="BH7" s="180">
        <f>SUM(BH13)</f>
        <v>20.12894219</v>
      </c>
      <c r="BI7" s="180"/>
      <c r="BJ7" s="180"/>
      <c r="BK7" s="180"/>
      <c r="BL7" s="180"/>
      <c r="BM7" s="180"/>
      <c r="BN7" s="180"/>
      <c r="BO7" s="180"/>
      <c r="BP7" s="180"/>
      <c r="BQ7" s="180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202"/>
      <c r="CM7" s="202"/>
      <c r="CN7" s="202"/>
      <c r="CO7" s="202"/>
      <c r="CP7" s="202"/>
      <c r="CQ7" s="202"/>
      <c r="CR7" s="202"/>
      <c r="CS7" s="202"/>
      <c r="CT7" s="202"/>
      <c r="CU7" s="202"/>
    </row>
    <row r="8" spans="1:99" s="14" customFormat="1" ht="15" customHeight="1">
      <c r="A8" s="215" t="s">
        <v>90</v>
      </c>
      <c r="B8" s="215"/>
      <c r="C8" s="215"/>
      <c r="D8" s="215"/>
      <c r="E8" s="215"/>
      <c r="F8" s="215"/>
      <c r="G8" s="204" t="s">
        <v>87</v>
      </c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6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6"/>
      <c r="CM8" s="186"/>
      <c r="CN8" s="186"/>
      <c r="CO8" s="186"/>
      <c r="CP8" s="186"/>
      <c r="CQ8" s="186"/>
      <c r="CR8" s="186"/>
      <c r="CS8" s="186"/>
      <c r="CT8" s="186"/>
      <c r="CU8" s="186"/>
    </row>
    <row r="9" spans="1:99" s="14" customFormat="1" ht="15" customHeight="1">
      <c r="A9" s="214" t="s">
        <v>91</v>
      </c>
      <c r="B9" s="214"/>
      <c r="C9" s="214"/>
      <c r="D9" s="214"/>
      <c r="E9" s="214"/>
      <c r="F9" s="214"/>
      <c r="G9" s="207" t="s">
        <v>88</v>
      </c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9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202"/>
      <c r="CM9" s="202"/>
      <c r="CN9" s="202"/>
      <c r="CO9" s="202"/>
      <c r="CP9" s="202"/>
      <c r="CQ9" s="202"/>
      <c r="CR9" s="202"/>
      <c r="CS9" s="202"/>
      <c r="CT9" s="202"/>
      <c r="CU9" s="202"/>
    </row>
    <row r="10" spans="1:99" s="14" customFormat="1" ht="15" customHeight="1">
      <c r="A10" s="215" t="s">
        <v>92</v>
      </c>
      <c r="B10" s="215"/>
      <c r="C10" s="215"/>
      <c r="D10" s="215"/>
      <c r="E10" s="215"/>
      <c r="F10" s="215"/>
      <c r="G10" s="204" t="s">
        <v>89</v>
      </c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6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</row>
    <row r="11" spans="1:99" s="14" customFormat="1" ht="15" customHeight="1">
      <c r="A11" s="215" t="s">
        <v>108</v>
      </c>
      <c r="B11" s="215"/>
      <c r="C11" s="215"/>
      <c r="D11" s="215"/>
      <c r="E11" s="215"/>
      <c r="F11" s="215"/>
      <c r="G11" s="204" t="s">
        <v>93</v>
      </c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6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</row>
    <row r="12" spans="1:99" s="14" customFormat="1" ht="15" customHeight="1">
      <c r="A12" s="215" t="s">
        <v>109</v>
      </c>
      <c r="B12" s="215"/>
      <c r="C12" s="215"/>
      <c r="D12" s="215"/>
      <c r="E12" s="215"/>
      <c r="F12" s="215"/>
      <c r="G12" s="204" t="s">
        <v>94</v>
      </c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6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</row>
    <row r="13" spans="1:99" s="14" customFormat="1" ht="15" customHeight="1">
      <c r="A13" s="215" t="s">
        <v>110</v>
      </c>
      <c r="B13" s="215"/>
      <c r="C13" s="215"/>
      <c r="D13" s="215"/>
      <c r="E13" s="215"/>
      <c r="F13" s="215"/>
      <c r="G13" s="204" t="s">
        <v>95</v>
      </c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6"/>
      <c r="AX13" s="216">
        <v>102.847</v>
      </c>
      <c r="AY13" s="217"/>
      <c r="AZ13" s="217"/>
      <c r="BA13" s="217"/>
      <c r="BB13" s="217"/>
      <c r="BC13" s="217"/>
      <c r="BD13" s="217"/>
      <c r="BE13" s="217"/>
      <c r="BF13" s="217"/>
      <c r="BG13" s="218"/>
      <c r="BH13" s="210">
        <v>20.12894219</v>
      </c>
      <c r="BI13" s="210"/>
      <c r="BJ13" s="210"/>
      <c r="BK13" s="210"/>
      <c r="BL13" s="210"/>
      <c r="BM13" s="210"/>
      <c r="BN13" s="210"/>
      <c r="BO13" s="210"/>
      <c r="BP13" s="210"/>
      <c r="BQ13" s="210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</row>
    <row r="14" spans="1:99" s="14" customFormat="1" ht="15" customHeight="1">
      <c r="A14" s="215" t="s">
        <v>111</v>
      </c>
      <c r="B14" s="215"/>
      <c r="C14" s="215"/>
      <c r="D14" s="215"/>
      <c r="E14" s="215"/>
      <c r="F14" s="215"/>
      <c r="G14" s="204" t="s">
        <v>96</v>
      </c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6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</row>
    <row r="15" spans="1:99" s="14" customFormat="1" ht="15" customHeight="1">
      <c r="A15" s="215" t="s">
        <v>112</v>
      </c>
      <c r="B15" s="215"/>
      <c r="C15" s="215"/>
      <c r="D15" s="215"/>
      <c r="E15" s="215"/>
      <c r="F15" s="215"/>
      <c r="G15" s="204" t="s">
        <v>97</v>
      </c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6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</row>
    <row r="16" spans="1:99" s="14" customFormat="1" ht="15" customHeight="1">
      <c r="A16" s="215" t="s">
        <v>113</v>
      </c>
      <c r="B16" s="215"/>
      <c r="C16" s="215"/>
      <c r="D16" s="215"/>
      <c r="E16" s="215"/>
      <c r="F16" s="215"/>
      <c r="G16" s="204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6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</row>
    <row r="17" spans="1:99" s="14" customFormat="1" ht="15" customHeight="1">
      <c r="A17" s="215" t="s">
        <v>114</v>
      </c>
      <c r="B17" s="215"/>
      <c r="C17" s="215"/>
      <c r="D17" s="215"/>
      <c r="E17" s="215"/>
      <c r="F17" s="215"/>
      <c r="G17" s="204" t="s">
        <v>98</v>
      </c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6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</row>
    <row r="18" spans="1:99" s="14" customFormat="1" ht="15" customHeight="1">
      <c r="A18" s="215" t="s">
        <v>115</v>
      </c>
      <c r="B18" s="215"/>
      <c r="C18" s="215"/>
      <c r="D18" s="215"/>
      <c r="E18" s="215"/>
      <c r="F18" s="215"/>
      <c r="G18" s="204" t="s">
        <v>99</v>
      </c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6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</row>
    <row r="19" spans="1:99" s="14" customFormat="1" ht="15" customHeight="1">
      <c r="A19" s="215" t="s">
        <v>116</v>
      </c>
      <c r="B19" s="215"/>
      <c r="C19" s="215"/>
      <c r="D19" s="215"/>
      <c r="E19" s="215"/>
      <c r="F19" s="215"/>
      <c r="G19" s="204" t="s">
        <v>100</v>
      </c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6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</row>
    <row r="20" spans="1:99" s="14" customFormat="1" ht="15" customHeight="1">
      <c r="A20" s="215" t="s">
        <v>117</v>
      </c>
      <c r="B20" s="215"/>
      <c r="C20" s="215"/>
      <c r="D20" s="215"/>
      <c r="E20" s="215"/>
      <c r="F20" s="215"/>
      <c r="G20" s="204" t="s">
        <v>101</v>
      </c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6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</row>
    <row r="21" spans="1:99" s="14" customFormat="1" ht="15" customHeight="1">
      <c r="A21" s="215" t="s">
        <v>118</v>
      </c>
      <c r="B21" s="215"/>
      <c r="C21" s="215"/>
      <c r="D21" s="215"/>
      <c r="E21" s="215"/>
      <c r="F21" s="215"/>
      <c r="G21" s="204" t="s">
        <v>97</v>
      </c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6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</row>
    <row r="22" spans="1:99" s="14" customFormat="1" ht="15" customHeight="1">
      <c r="A22" s="215" t="s">
        <v>113</v>
      </c>
      <c r="B22" s="215"/>
      <c r="C22" s="215"/>
      <c r="D22" s="215"/>
      <c r="E22" s="215"/>
      <c r="F22" s="215"/>
      <c r="G22" s="204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6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</row>
    <row r="23" spans="1:99" s="14" customFormat="1" ht="15" customHeight="1">
      <c r="A23" s="215" t="s">
        <v>119</v>
      </c>
      <c r="B23" s="215"/>
      <c r="C23" s="215"/>
      <c r="D23" s="215"/>
      <c r="E23" s="215"/>
      <c r="F23" s="215"/>
      <c r="G23" s="204" t="s">
        <v>102</v>
      </c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6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</row>
    <row r="24" spans="1:99" s="14" customFormat="1" ht="15" customHeight="1">
      <c r="A24" s="215" t="s">
        <v>120</v>
      </c>
      <c r="B24" s="215"/>
      <c r="C24" s="215"/>
      <c r="D24" s="215"/>
      <c r="E24" s="215"/>
      <c r="F24" s="215"/>
      <c r="G24" s="204" t="s">
        <v>103</v>
      </c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6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</row>
    <row r="25" spans="1:99" s="14" customFormat="1" ht="15" customHeight="1">
      <c r="A25" s="215" t="s">
        <v>121</v>
      </c>
      <c r="B25" s="215"/>
      <c r="C25" s="215"/>
      <c r="D25" s="215"/>
      <c r="E25" s="215"/>
      <c r="F25" s="215"/>
      <c r="G25" s="204" t="s">
        <v>104</v>
      </c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6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</row>
    <row r="26" spans="1:99" s="14" customFormat="1" ht="15" customHeight="1">
      <c r="A26" s="215"/>
      <c r="B26" s="215"/>
      <c r="C26" s="215"/>
      <c r="D26" s="215"/>
      <c r="E26" s="215"/>
      <c r="F26" s="215"/>
      <c r="G26" s="204" t="s">
        <v>105</v>
      </c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6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</row>
    <row r="27" spans="1:99" s="14" customFormat="1" ht="15" customHeight="1">
      <c r="A27" s="215" t="s">
        <v>122</v>
      </c>
      <c r="B27" s="215"/>
      <c r="C27" s="215"/>
      <c r="D27" s="215"/>
      <c r="E27" s="215"/>
      <c r="F27" s="215"/>
      <c r="G27" s="204" t="s">
        <v>106</v>
      </c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6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</row>
    <row r="28" spans="1:99" s="14" customFormat="1" ht="15" customHeight="1">
      <c r="A28" s="215" t="s">
        <v>123</v>
      </c>
      <c r="B28" s="215"/>
      <c r="C28" s="215"/>
      <c r="D28" s="215"/>
      <c r="E28" s="215"/>
      <c r="F28" s="215"/>
      <c r="G28" s="204" t="s">
        <v>107</v>
      </c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6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</row>
    <row r="29" s="4" customFormat="1" ht="11.25"/>
    <row r="30" s="4" customFormat="1" ht="11.25">
      <c r="A30" s="15"/>
    </row>
    <row r="31" spans="14:70" s="4" customFormat="1" ht="11.25">
      <c r="N31" s="161" t="s">
        <v>304</v>
      </c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Y31" s="161" t="s">
        <v>305</v>
      </c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</row>
    <row r="32" s="4" customFormat="1" ht="11.25">
      <c r="A32" s="15"/>
    </row>
    <row r="33" spans="1:70" s="4" customFormat="1" ht="11.25">
      <c r="A33" s="15"/>
      <c r="N33" s="161" t="s">
        <v>129</v>
      </c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X33" s="161" t="s">
        <v>130</v>
      </c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</row>
    <row r="34" s="4" customFormat="1" ht="11.25">
      <c r="A34" s="15"/>
    </row>
    <row r="35" s="4" customFormat="1" ht="11.25">
      <c r="A35" s="15"/>
    </row>
  </sheetData>
  <sheetProtection/>
  <mergeCells count="189">
    <mergeCell ref="N31:AJ31"/>
    <mergeCell ref="AY31:BR31"/>
    <mergeCell ref="N33:AJ33"/>
    <mergeCell ref="AX33:BR33"/>
    <mergeCell ref="G10:AW10"/>
    <mergeCell ref="G12:AW12"/>
    <mergeCell ref="AX26:BG26"/>
    <mergeCell ref="BH26:BQ26"/>
    <mergeCell ref="BH27:BQ27"/>
    <mergeCell ref="AX25:BG25"/>
    <mergeCell ref="G19:AW19"/>
    <mergeCell ref="G20:AW20"/>
    <mergeCell ref="A20:F20"/>
    <mergeCell ref="A21:F21"/>
    <mergeCell ref="G14:AW14"/>
    <mergeCell ref="A15:F15"/>
    <mergeCell ref="A11:F11"/>
    <mergeCell ref="G24:AW24"/>
    <mergeCell ref="G25:AW25"/>
    <mergeCell ref="G26:AW26"/>
    <mergeCell ref="G23:AW23"/>
    <mergeCell ref="G15:AW15"/>
    <mergeCell ref="G16:AW16"/>
    <mergeCell ref="G17:AW17"/>
    <mergeCell ref="G18:AW18"/>
    <mergeCell ref="A12:F12"/>
    <mergeCell ref="A27:F27"/>
    <mergeCell ref="A16:F16"/>
    <mergeCell ref="A17:F17"/>
    <mergeCell ref="A18:F18"/>
    <mergeCell ref="A19:F19"/>
    <mergeCell ref="A22:F22"/>
    <mergeCell ref="A23:F23"/>
    <mergeCell ref="A24:F24"/>
    <mergeCell ref="A26:F26"/>
    <mergeCell ref="A25:F25"/>
    <mergeCell ref="A2:F2"/>
    <mergeCell ref="A3:F3"/>
    <mergeCell ref="A4:F4"/>
    <mergeCell ref="A5:F5"/>
    <mergeCell ref="AX12:BG12"/>
    <mergeCell ref="AX13:BG13"/>
    <mergeCell ref="A13:F13"/>
    <mergeCell ref="G13:AW13"/>
    <mergeCell ref="A9:F9"/>
    <mergeCell ref="A10:F10"/>
    <mergeCell ref="A6:F6"/>
    <mergeCell ref="A7:F7"/>
    <mergeCell ref="A8:F8"/>
    <mergeCell ref="G28:AW28"/>
    <mergeCell ref="G6:AW6"/>
    <mergeCell ref="A28:F28"/>
    <mergeCell ref="G27:AW27"/>
    <mergeCell ref="A14:F14"/>
    <mergeCell ref="G21:AW21"/>
    <mergeCell ref="G22:AW22"/>
    <mergeCell ref="BH25:BQ25"/>
    <mergeCell ref="BH24:BQ24"/>
    <mergeCell ref="G2:AW2"/>
    <mergeCell ref="G3:AW3"/>
    <mergeCell ref="G4:AW4"/>
    <mergeCell ref="G5:AW5"/>
    <mergeCell ref="G11:AW11"/>
    <mergeCell ref="BH10:BQ10"/>
    <mergeCell ref="BH11:BQ11"/>
    <mergeCell ref="G7:AW7"/>
    <mergeCell ref="G8:AW8"/>
    <mergeCell ref="G9:AW9"/>
    <mergeCell ref="BR13:CA13"/>
    <mergeCell ref="BR14:CA14"/>
    <mergeCell ref="BR15:CA15"/>
    <mergeCell ref="BH28:BQ28"/>
    <mergeCell ref="BH12:BQ12"/>
    <mergeCell ref="BH13:BQ13"/>
    <mergeCell ref="BH22:BQ22"/>
    <mergeCell ref="BH23:BQ23"/>
    <mergeCell ref="BR27:CA27"/>
    <mergeCell ref="BR28:CA28"/>
    <mergeCell ref="CL25:CU25"/>
    <mergeCell ref="CL26:CU26"/>
    <mergeCell ref="CL27:CU27"/>
    <mergeCell ref="CL20:CU20"/>
    <mergeCell ref="CL21:CU21"/>
    <mergeCell ref="CL22:CU22"/>
    <mergeCell ref="CL23:CU23"/>
    <mergeCell ref="CB28:CK28"/>
    <mergeCell ref="CL19:CU19"/>
    <mergeCell ref="CL24:CU24"/>
    <mergeCell ref="CB20:CK20"/>
    <mergeCell ref="CB21:CK21"/>
    <mergeCell ref="CL15:CU15"/>
    <mergeCell ref="CL16:CU16"/>
    <mergeCell ref="CL17:CU17"/>
    <mergeCell ref="CL18:CU18"/>
    <mergeCell ref="CB16:CK16"/>
    <mergeCell ref="CB17:CK17"/>
    <mergeCell ref="CL14:CU14"/>
    <mergeCell ref="CL8:CU8"/>
    <mergeCell ref="CL9:CU9"/>
    <mergeCell ref="CL10:CU10"/>
    <mergeCell ref="CL11:CU11"/>
    <mergeCell ref="CL12:CU12"/>
    <mergeCell ref="CB12:CK12"/>
    <mergeCell ref="CL2:CU2"/>
    <mergeCell ref="CL3:CU3"/>
    <mergeCell ref="CL4:CU4"/>
    <mergeCell ref="CL5:CU5"/>
    <mergeCell ref="CL13:CU13"/>
    <mergeCell ref="CB26:CK26"/>
    <mergeCell ref="CL6:CU6"/>
    <mergeCell ref="CL7:CU7"/>
    <mergeCell ref="CB22:CK22"/>
    <mergeCell ref="CB23:CK23"/>
    <mergeCell ref="CB9:CK9"/>
    <mergeCell ref="CB10:CK10"/>
    <mergeCell ref="CB11:CK11"/>
    <mergeCell ref="CB6:CK6"/>
    <mergeCell ref="CB7:CK7"/>
    <mergeCell ref="CB18:CK18"/>
    <mergeCell ref="CB19:CK19"/>
    <mergeCell ref="CB24:CK24"/>
    <mergeCell ref="CB25:CK25"/>
    <mergeCell ref="BR19:CA19"/>
    <mergeCell ref="BR18:CA18"/>
    <mergeCell ref="CB27:CK27"/>
    <mergeCell ref="BR2:CK2"/>
    <mergeCell ref="BR3:CK3"/>
    <mergeCell ref="BR4:CA4"/>
    <mergeCell ref="BR5:CA5"/>
    <mergeCell ref="BR24:CA24"/>
    <mergeCell ref="BR20:CA20"/>
    <mergeCell ref="BR21:CA21"/>
    <mergeCell ref="BR16:CA16"/>
    <mergeCell ref="BR9:CA9"/>
    <mergeCell ref="BR6:CA6"/>
    <mergeCell ref="BR7:CA7"/>
    <mergeCell ref="BR25:CA25"/>
    <mergeCell ref="BR26:CA26"/>
    <mergeCell ref="BR10:CA10"/>
    <mergeCell ref="BR11:CA11"/>
    <mergeCell ref="BR23:CA23"/>
    <mergeCell ref="BR22:CA22"/>
    <mergeCell ref="BR17:CA17"/>
    <mergeCell ref="AX22:BG22"/>
    <mergeCell ref="AX19:BG19"/>
    <mergeCell ref="BR12:CA12"/>
    <mergeCell ref="CB4:CK4"/>
    <mergeCell ref="CB5:CK5"/>
    <mergeCell ref="CB13:CK13"/>
    <mergeCell ref="CB14:CK14"/>
    <mergeCell ref="CB15:CK15"/>
    <mergeCell ref="CB8:CK8"/>
    <mergeCell ref="BR8:CA8"/>
    <mergeCell ref="BH20:BQ20"/>
    <mergeCell ref="BH21:BQ21"/>
    <mergeCell ref="BH16:BQ16"/>
    <mergeCell ref="BH17:BQ17"/>
    <mergeCell ref="BH18:BQ18"/>
    <mergeCell ref="BH19:BQ19"/>
    <mergeCell ref="AX2:BQ2"/>
    <mergeCell ref="AX3:BQ3"/>
    <mergeCell ref="BH6:BQ6"/>
    <mergeCell ref="AX6:BG6"/>
    <mergeCell ref="BH14:BQ14"/>
    <mergeCell ref="BH15:BQ15"/>
    <mergeCell ref="BH8:BQ8"/>
    <mergeCell ref="BH9:BQ9"/>
    <mergeCell ref="AX11:BG11"/>
    <mergeCell ref="BH4:BQ4"/>
    <mergeCell ref="CL28:CU28"/>
    <mergeCell ref="AX4:BG4"/>
    <mergeCell ref="AX5:BG5"/>
    <mergeCell ref="AX8:BG8"/>
    <mergeCell ref="AX9:BG9"/>
    <mergeCell ref="AX10:BG10"/>
    <mergeCell ref="AX28:BG28"/>
    <mergeCell ref="AX20:BG20"/>
    <mergeCell ref="AX21:BG21"/>
    <mergeCell ref="AX16:BG16"/>
    <mergeCell ref="BH7:BQ7"/>
    <mergeCell ref="AX27:BG27"/>
    <mergeCell ref="AX7:BG7"/>
    <mergeCell ref="BH5:BQ5"/>
    <mergeCell ref="AX14:BG14"/>
    <mergeCell ref="AX15:BG15"/>
    <mergeCell ref="AX17:BG17"/>
    <mergeCell ref="AX18:BG18"/>
    <mergeCell ref="AX24:BG24"/>
    <mergeCell ref="AX23:BG2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pto2</cp:lastModifiedBy>
  <cp:lastPrinted>2021-10-29T01:20:28Z</cp:lastPrinted>
  <dcterms:created xsi:type="dcterms:W3CDTF">2004-09-19T06:34:55Z</dcterms:created>
  <dcterms:modified xsi:type="dcterms:W3CDTF">2021-11-09T03:46:10Z</dcterms:modified>
  <cp:category/>
  <cp:version/>
  <cp:contentType/>
  <cp:contentStatus/>
</cp:coreProperties>
</file>